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7815" yWindow="195" windowWidth="15045" windowHeight="12840" tabRatio="742" activeTab="9"/>
  </bookViews>
  <sheets>
    <sheet name="Popis SÚ a nákl.účtů" sheetId="1" r:id="rId1"/>
    <sheet name="Transfery" sheetId="2" r:id="rId2"/>
    <sheet name="Transferové odpisy" sheetId="30" r:id="rId3"/>
    <sheet name="Rozdělení HV" sheetId="10" r:id="rId4"/>
    <sheet name="Odpisy" sheetId="9" r:id="rId5"/>
    <sheet name="Pořizovaný DHM" sheetId="27" r:id="rId6"/>
    <sheet name="Přehled darů" sheetId="28" r:id="rId7"/>
    <sheet name="Stav pohledávek" sheetId="29" r:id="rId8"/>
    <sheet name="Schvalování účetní závěrky" sheetId="6" r:id="rId9"/>
    <sheet name="Finanční vypořádání dotací" sheetId="12" r:id="rId10"/>
    <sheet name="Vyúčtování provozního příspěvku" sheetId="22" r:id="rId11"/>
    <sheet name="Majetek předaný a vlastní" sheetId="18" r:id="rId12"/>
    <sheet name="Majetek vlastní" sheetId="17" r:id="rId13"/>
    <sheet name="Majetek předaný" sheetId="16" r:id="rId14"/>
    <sheet name="Daňová úspora" sheetId="25" r:id="rId15"/>
    <sheet name="Rozpis kon. stavů fondů" sheetId="32" r:id="rId16"/>
  </sheets>
  <definedNames>
    <definedName name="_xlnm.Print_Titles" localSheetId="2">'Transferové odpisy'!$4:$5</definedName>
    <definedName name="_xlnm.Print_Titles" localSheetId="1">Transfery!$4:$5</definedName>
    <definedName name="_xlnm.Print_Area" localSheetId="0">'Popis SÚ a nákl.účtů'!$A$1:$D$170</definedName>
    <definedName name="_xlnm.Print_Area" localSheetId="5">'Pořizovaný DHM'!$A$1:$G$32</definedName>
    <definedName name="_xlnm.Print_Area" localSheetId="7">'Stav pohledávek'!$A$1:$D$56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28" l="1"/>
  <c r="D31" i="10" l="1"/>
  <c r="C41" i="32" l="1"/>
  <c r="C18" i="32"/>
  <c r="D84" i="1" l="1"/>
  <c r="F8" i="2" l="1"/>
  <c r="C31" i="12" l="1"/>
  <c r="C32" i="12"/>
  <c r="C33" i="12"/>
  <c r="F31" i="12"/>
  <c r="F32" i="12"/>
  <c r="F33" i="12"/>
  <c r="F30" i="12"/>
  <c r="F29" i="12"/>
  <c r="F28" i="12"/>
  <c r="F27" i="12"/>
  <c r="C30" i="12"/>
  <c r="C29" i="12"/>
  <c r="A29" i="12"/>
  <c r="C28" i="12"/>
  <c r="C27" i="12"/>
  <c r="F9" i="2" l="1"/>
  <c r="F7" i="2" l="1"/>
  <c r="J7" i="30" l="1"/>
  <c r="J8" i="30"/>
  <c r="J9" i="30"/>
  <c r="J10" i="30"/>
  <c r="J11" i="30"/>
  <c r="J12" i="30"/>
  <c r="J13" i="30"/>
  <c r="J14" i="30"/>
  <c r="J15" i="30"/>
  <c r="J16" i="30"/>
  <c r="J17" i="30"/>
  <c r="J18" i="30"/>
  <c r="J19" i="30"/>
  <c r="J20" i="30"/>
  <c r="J21" i="30"/>
  <c r="J22" i="30"/>
  <c r="J23" i="30"/>
  <c r="J24" i="30"/>
  <c r="J25" i="30"/>
  <c r="J26" i="30"/>
  <c r="J27" i="30"/>
  <c r="J28" i="30"/>
  <c r="J29" i="30"/>
  <c r="J30" i="30"/>
  <c r="J31" i="30"/>
  <c r="J32" i="30"/>
  <c r="J33" i="30"/>
  <c r="J34" i="30"/>
  <c r="J35" i="30"/>
  <c r="J36" i="30"/>
  <c r="J37" i="30"/>
  <c r="J38" i="30"/>
  <c r="J39" i="30"/>
  <c r="J40" i="30"/>
  <c r="J41" i="30"/>
  <c r="J42" i="30"/>
  <c r="J43" i="30"/>
  <c r="J44" i="30"/>
  <c r="J45" i="30"/>
  <c r="J46" i="30"/>
  <c r="J47" i="30"/>
  <c r="J48" i="30"/>
  <c r="J49" i="30"/>
  <c r="J50" i="30"/>
  <c r="J51" i="30"/>
  <c r="J52" i="30"/>
  <c r="J53" i="30"/>
  <c r="J54" i="30"/>
  <c r="J55" i="30"/>
  <c r="J56" i="30"/>
  <c r="J57" i="30"/>
  <c r="J58" i="30"/>
  <c r="J59" i="30"/>
  <c r="J60" i="30"/>
  <c r="J61" i="30"/>
  <c r="J62" i="30"/>
  <c r="J63" i="30"/>
  <c r="J64" i="30"/>
  <c r="J65" i="30"/>
  <c r="J66" i="30"/>
  <c r="J67" i="30"/>
  <c r="J68" i="30"/>
  <c r="J69" i="30"/>
  <c r="J70" i="30"/>
  <c r="J71" i="30"/>
  <c r="J72" i="30"/>
  <c r="J73" i="30"/>
  <c r="J74" i="30"/>
  <c r="J75" i="30"/>
  <c r="J76" i="30"/>
  <c r="J77" i="30"/>
  <c r="J78" i="30"/>
  <c r="J79" i="30"/>
  <c r="J80" i="30"/>
  <c r="J81" i="30"/>
  <c r="E23" i="27" l="1"/>
  <c r="D23" i="27"/>
  <c r="C23" i="27"/>
  <c r="G23" i="27"/>
  <c r="F25" i="27" s="1"/>
  <c r="C15" i="12"/>
  <c r="C43" i="12"/>
  <c r="C25" i="27" l="1"/>
  <c r="A20" i="12" l="1"/>
  <c r="A21" i="12"/>
  <c r="A22" i="12"/>
  <c r="A23" i="12"/>
  <c r="A30" i="12"/>
  <c r="A31" i="12"/>
  <c r="A32" i="12"/>
  <c r="A33" i="12"/>
  <c r="A28" i="12"/>
  <c r="A27" i="12"/>
  <c r="C11" i="10" l="1"/>
  <c r="C56" i="12"/>
  <c r="D48" i="12"/>
  <c r="E48" i="12"/>
  <c r="G48" i="12"/>
  <c r="F50" i="12"/>
  <c r="F49" i="12"/>
  <c r="C50" i="12"/>
  <c r="C49" i="12"/>
  <c r="F53" i="12"/>
  <c r="F54" i="12"/>
  <c r="F55" i="12"/>
  <c r="C53" i="12"/>
  <c r="C54" i="12"/>
  <c r="C55" i="12"/>
  <c r="A53" i="12"/>
  <c r="A54" i="12"/>
  <c r="A55" i="12"/>
  <c r="F51" i="12"/>
  <c r="F52" i="12"/>
  <c r="C51" i="12"/>
  <c r="A51" i="12"/>
  <c r="A52" i="12"/>
  <c r="D21" i="22"/>
  <c r="F36" i="12"/>
  <c r="F43" i="12"/>
  <c r="C36" i="12"/>
  <c r="L21" i="9"/>
  <c r="K21" i="9"/>
  <c r="L17" i="9"/>
  <c r="K17" i="9"/>
  <c r="J19" i="9"/>
  <c r="J20" i="9"/>
  <c r="J18" i="9"/>
  <c r="J11" i="9"/>
  <c r="J12" i="9"/>
  <c r="J13" i="9"/>
  <c r="J14" i="9"/>
  <c r="J15" i="9"/>
  <c r="J16" i="9"/>
  <c r="J10" i="9"/>
  <c r="I21" i="9"/>
  <c r="H21" i="9"/>
  <c r="I17" i="9"/>
  <c r="I22" i="9" s="1"/>
  <c r="H17" i="9"/>
  <c r="C44" i="10"/>
  <c r="C33" i="10"/>
  <c r="C44" i="1"/>
  <c r="C12" i="25"/>
  <c r="B6" i="25" s="1"/>
  <c r="H22" i="9" l="1"/>
  <c r="J17" i="9"/>
  <c r="F48" i="12"/>
  <c r="C48" i="12"/>
  <c r="J21" i="9"/>
  <c r="C1" i="29"/>
  <c r="G1" i="28"/>
  <c r="J22" i="9" l="1"/>
  <c r="B114" i="1"/>
  <c r="C6" i="32" s="1"/>
  <c r="C16" i="32" s="1"/>
  <c r="B158" i="1"/>
  <c r="B53" i="32" l="1"/>
  <c r="B54" i="32"/>
  <c r="B55" i="32"/>
  <c r="D6" i="22"/>
  <c r="B157" i="1"/>
  <c r="B160" i="1"/>
  <c r="J63" i="2" l="1"/>
  <c r="D63" i="2"/>
  <c r="E63" i="2"/>
  <c r="F63" i="2"/>
  <c r="G63" i="2"/>
  <c r="H63" i="2"/>
  <c r="I63" i="2"/>
  <c r="C63" i="2"/>
  <c r="N63" i="2"/>
  <c r="C66" i="2" l="1"/>
  <c r="G40" i="12"/>
  <c r="F40" i="12"/>
  <c r="D40" i="12"/>
  <c r="G34" i="12"/>
  <c r="F34" i="12"/>
  <c r="D34" i="12"/>
  <c r="C34" i="12"/>
  <c r="D24" i="12"/>
  <c r="C59" i="12" l="1"/>
  <c r="B3" i="32"/>
  <c r="C2" i="32"/>
  <c r="J1" i="30"/>
  <c r="C2" i="30"/>
  <c r="I96" i="30" l="1"/>
  <c r="B149" i="1" s="1"/>
  <c r="H96" i="30"/>
  <c r="G96" i="30"/>
  <c r="E96" i="30"/>
  <c r="D96" i="30"/>
  <c r="C96" i="30"/>
  <c r="J95" i="30"/>
  <c r="J94" i="30"/>
  <c r="J93" i="30"/>
  <c r="J92" i="30"/>
  <c r="J91" i="30"/>
  <c r="J90" i="30"/>
  <c r="F96" i="30"/>
  <c r="J89" i="30"/>
  <c r="J88" i="30"/>
  <c r="J87" i="30"/>
  <c r="J86" i="30"/>
  <c r="J85" i="30"/>
  <c r="J84" i="30"/>
  <c r="J83" i="30"/>
  <c r="J82" i="30"/>
  <c r="J6" i="30"/>
  <c r="B156" i="1"/>
  <c r="B161" i="1" s="1"/>
  <c r="B122" i="1"/>
  <c r="C139" i="1"/>
  <c r="B139" i="1"/>
  <c r="L61" i="2" l="1"/>
  <c r="L63" i="2" s="1"/>
  <c r="M60" i="2"/>
  <c r="M59" i="2"/>
  <c r="J96" i="30"/>
  <c r="B147" i="1"/>
  <c r="D114" i="1"/>
  <c r="B97" i="1"/>
  <c r="D79" i="1"/>
  <c r="B79" i="1"/>
  <c r="B52" i="32"/>
  <c r="B51" i="29"/>
  <c r="B18" i="29"/>
  <c r="B7" i="29"/>
  <c r="C31" i="27"/>
  <c r="C22" i="10"/>
  <c r="C24" i="10" s="1"/>
  <c r="D29" i="10" s="1"/>
  <c r="D97" i="1"/>
  <c r="D1" i="25"/>
  <c r="D131" i="1"/>
  <c r="B2" i="25"/>
  <c r="B19" i="25"/>
  <c r="B20" i="25"/>
  <c r="B18" i="25"/>
  <c r="E22" i="1"/>
  <c r="G56" i="12"/>
  <c r="F56" i="12"/>
  <c r="D56" i="12"/>
  <c r="C42" i="12"/>
  <c r="C40" i="12" s="1"/>
  <c r="C26" i="12"/>
  <c r="F26" i="12"/>
  <c r="A26" i="12"/>
  <c r="F17" i="12"/>
  <c r="F18" i="12"/>
  <c r="F19" i="12"/>
  <c r="F20" i="12"/>
  <c r="F21" i="12"/>
  <c r="F22" i="12"/>
  <c r="F23" i="12"/>
  <c r="F16" i="12"/>
  <c r="F15" i="12"/>
  <c r="D13" i="12"/>
  <c r="D47" i="12" s="1"/>
  <c r="C18" i="12"/>
  <c r="C19" i="12"/>
  <c r="C20" i="12"/>
  <c r="C21" i="12"/>
  <c r="C22" i="12"/>
  <c r="C23" i="12"/>
  <c r="C17" i="12"/>
  <c r="C16" i="12"/>
  <c r="A18" i="12"/>
  <c r="A17" i="12"/>
  <c r="B43" i="9"/>
  <c r="D42" i="9"/>
  <c r="L1" i="9"/>
  <c r="C3" i="9"/>
  <c r="C36" i="10"/>
  <c r="I35" i="9"/>
  <c r="H35" i="9"/>
  <c r="F35" i="9"/>
  <c r="E35" i="9"/>
  <c r="D35" i="9"/>
  <c r="C35" i="9"/>
  <c r="J34" i="9"/>
  <c r="G34" i="9"/>
  <c r="J33" i="9"/>
  <c r="G33" i="9"/>
  <c r="J32" i="9"/>
  <c r="G32" i="9"/>
  <c r="J31" i="9"/>
  <c r="K31" i="9" s="1"/>
  <c r="J30" i="9"/>
  <c r="K30" i="9" s="1"/>
  <c r="J29" i="9"/>
  <c r="G29" i="9"/>
  <c r="K28" i="9"/>
  <c r="G21" i="9"/>
  <c r="D21" i="9"/>
  <c r="B21" i="9"/>
  <c r="M20" i="9"/>
  <c r="M19" i="9"/>
  <c r="N19" i="9" s="1"/>
  <c r="M18" i="9"/>
  <c r="N18" i="9" s="1"/>
  <c r="L22" i="9"/>
  <c r="E39" i="9" s="1"/>
  <c r="M17" i="9"/>
  <c r="G17" i="9"/>
  <c r="D17" i="9"/>
  <c r="B17" i="9"/>
  <c r="M16" i="9"/>
  <c r="N16" i="9"/>
  <c r="M15" i="9"/>
  <c r="M14" i="9"/>
  <c r="M13" i="9"/>
  <c r="M12" i="9"/>
  <c r="M11" i="9"/>
  <c r="M10" i="9"/>
  <c r="N10" i="9" s="1"/>
  <c r="A16" i="12"/>
  <c r="A19" i="12"/>
  <c r="A15" i="12"/>
  <c r="C65" i="22"/>
  <c r="C64" i="22"/>
  <c r="H4" i="16"/>
  <c r="A5" i="16"/>
  <c r="H4" i="17"/>
  <c r="A5" i="17"/>
  <c r="H4" i="18"/>
  <c r="A5" i="18"/>
  <c r="D2" i="22"/>
  <c r="A4" i="22"/>
  <c r="D8" i="22"/>
  <c r="D16" i="1"/>
  <c r="D15" i="1"/>
  <c r="D40" i="16"/>
  <c r="D36" i="16"/>
  <c r="D40" i="17"/>
  <c r="D40" i="18"/>
  <c r="K70" i="2"/>
  <c r="C30" i="1"/>
  <c r="C31" i="1"/>
  <c r="C35" i="1"/>
  <c r="G19" i="18"/>
  <c r="G20" i="18"/>
  <c r="G21" i="18"/>
  <c r="G22" i="18"/>
  <c r="G23" i="18"/>
  <c r="G24" i="18"/>
  <c r="G25" i="18"/>
  <c r="G26" i="18"/>
  <c r="G27" i="18"/>
  <c r="G18" i="18"/>
  <c r="E19" i="18"/>
  <c r="E20" i="18"/>
  <c r="E21" i="18"/>
  <c r="E22" i="18"/>
  <c r="E23" i="18"/>
  <c r="E24" i="18"/>
  <c r="E25" i="18"/>
  <c r="E26" i="18"/>
  <c r="E27" i="18"/>
  <c r="F27" i="18" s="1"/>
  <c r="E18" i="18"/>
  <c r="D19" i="18"/>
  <c r="D20" i="18"/>
  <c r="D21" i="18"/>
  <c r="D22" i="18"/>
  <c r="D23" i="18"/>
  <c r="D24" i="18"/>
  <c r="D25" i="18"/>
  <c r="D26" i="18"/>
  <c r="D27" i="18"/>
  <c r="D18" i="18"/>
  <c r="F27" i="17"/>
  <c r="F26" i="17"/>
  <c r="F25" i="17"/>
  <c r="F24" i="17"/>
  <c r="F23" i="17"/>
  <c r="F22" i="17"/>
  <c r="F21" i="17"/>
  <c r="F20" i="17"/>
  <c r="F19" i="17"/>
  <c r="F18" i="17"/>
  <c r="F27" i="16"/>
  <c r="F26" i="16"/>
  <c r="F25" i="16"/>
  <c r="F24" i="16"/>
  <c r="F23" i="16"/>
  <c r="F22" i="16"/>
  <c r="F21" i="16"/>
  <c r="F20" i="16"/>
  <c r="F19" i="16"/>
  <c r="F18" i="16"/>
  <c r="D68" i="12"/>
  <c r="D67" i="12"/>
  <c r="D66" i="12"/>
  <c r="C52" i="10"/>
  <c r="C51" i="10"/>
  <c r="C50" i="10"/>
  <c r="C44" i="6"/>
  <c r="C43" i="6"/>
  <c r="C42" i="6"/>
  <c r="K72" i="2"/>
  <c r="K71" i="2"/>
  <c r="E2" i="12"/>
  <c r="E2" i="10"/>
  <c r="E1" i="6"/>
  <c r="K1" i="2"/>
  <c r="G1" i="27" s="1"/>
  <c r="D148" i="1"/>
  <c r="D149" i="1"/>
  <c r="D146" i="1"/>
  <c r="C37" i="1"/>
  <c r="C29" i="1"/>
  <c r="B3" i="12"/>
  <c r="B3" i="10"/>
  <c r="C2" i="6"/>
  <c r="D2" i="2"/>
  <c r="B2" i="27" s="1"/>
  <c r="D7" i="1"/>
  <c r="C47" i="10"/>
  <c r="D17" i="1"/>
  <c r="D14" i="1"/>
  <c r="D13" i="1"/>
  <c r="B49" i="1"/>
  <c r="D36" i="1"/>
  <c r="F19" i="18" l="1"/>
  <c r="B22" i="9"/>
  <c r="G22" i="9"/>
  <c r="I39" i="9" s="1"/>
  <c r="F23" i="18"/>
  <c r="M63" i="2"/>
  <c r="C69" i="2" s="1"/>
  <c r="G17" i="12"/>
  <c r="D59" i="12"/>
  <c r="D60" i="12" s="1"/>
  <c r="N13" i="9"/>
  <c r="D22" i="9"/>
  <c r="K32" i="9"/>
  <c r="K35" i="9" s="1"/>
  <c r="G23" i="12"/>
  <c r="F24" i="18"/>
  <c r="N15" i="9"/>
  <c r="N20" i="9"/>
  <c r="G59" i="12"/>
  <c r="J35" i="9"/>
  <c r="G22" i="12"/>
  <c r="F59" i="12"/>
  <c r="N14" i="9"/>
  <c r="M21" i="9"/>
  <c r="M22" i="9" s="1"/>
  <c r="F21" i="18"/>
  <c r="K34" i="9"/>
  <c r="F24" i="12"/>
  <c r="N12" i="9"/>
  <c r="F18" i="18"/>
  <c r="F20" i="18"/>
  <c r="F26" i="18"/>
  <c r="K22" i="9"/>
  <c r="F25" i="18"/>
  <c r="K33" i="9"/>
  <c r="K29" i="9"/>
  <c r="K61" i="2"/>
  <c r="N11" i="9"/>
  <c r="C24" i="12"/>
  <c r="F22" i="18"/>
  <c r="G21" i="12"/>
  <c r="G15" i="12"/>
  <c r="C13" i="12"/>
  <c r="F13" i="12"/>
  <c r="B17" i="25"/>
  <c r="E99" i="30"/>
  <c r="G16" i="12"/>
  <c r="C67" i="2"/>
  <c r="B60" i="1" s="1"/>
  <c r="G20" i="12"/>
  <c r="C28" i="1"/>
  <c r="B120" i="1"/>
  <c r="A2" i="29"/>
  <c r="A2" i="28"/>
  <c r="C49" i="10"/>
  <c r="D32" i="16"/>
  <c r="D32" i="17"/>
  <c r="K69" i="2"/>
  <c r="D65" i="12"/>
  <c r="B48" i="29"/>
  <c r="B25" i="28"/>
  <c r="F42" i="9"/>
  <c r="D32" i="18"/>
  <c r="C41" i="6"/>
  <c r="C62" i="22"/>
  <c r="C28" i="27"/>
  <c r="D30" i="10"/>
  <c r="N17" i="9"/>
  <c r="G19" i="12"/>
  <c r="G18" i="12"/>
  <c r="G35" i="9"/>
  <c r="C39" i="9" s="1"/>
  <c r="J39" i="9" l="1"/>
  <c r="D39" i="9"/>
  <c r="N21" i="9"/>
  <c r="D33" i="10"/>
  <c r="C47" i="12"/>
  <c r="C60" i="12" s="1"/>
  <c r="N22" i="9"/>
  <c r="B131" i="1"/>
  <c r="C29" i="32" s="1"/>
  <c r="C38" i="32" s="1"/>
  <c r="K63" i="2"/>
  <c r="C68" i="2" s="1"/>
  <c r="F47" i="12"/>
  <c r="F60" i="12" s="1"/>
  <c r="G24" i="12"/>
  <c r="G13" i="12"/>
  <c r="G47" i="12" l="1"/>
  <c r="G60" i="12" s="1"/>
</calcChain>
</file>

<file path=xl/comments1.xml><?xml version="1.0" encoding="utf-8"?>
<comments xmlns="http://schemas.openxmlformats.org/spreadsheetml/2006/main">
  <authors>
    <author>Vitova Jarmila</author>
    <author>Pavla</author>
  </authors>
  <commentList>
    <comment ref="D2" authorId="0">
      <text>
        <r>
          <rPr>
            <b/>
            <sz val="9"/>
            <color indexed="81"/>
            <rFont val="Tahoma"/>
            <family val="2"/>
            <charset val="238"/>
          </rPr>
          <t>d</t>
        </r>
        <r>
          <rPr>
            <sz val="9"/>
            <color indexed="81"/>
            <rFont val="Tahoma"/>
            <family val="2"/>
            <charset val="238"/>
          </rPr>
          <t>oplňte dle číselníku škol</t>
        </r>
      </text>
    </comment>
    <comment ref="C151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Výnosy z prodej drobného majetku nejsou příjmeme fondu investic
</t>
        </r>
      </text>
    </comment>
  </commentList>
</comments>
</file>

<file path=xl/comments2.xml><?xml version="1.0" encoding="utf-8"?>
<comments xmlns="http://schemas.openxmlformats.org/spreadsheetml/2006/main">
  <authors>
    <author>Vitova Jarmila</author>
    <author>machovap</author>
    <author>Pavla</author>
  </authors>
  <commentList>
    <comment ref="K1" authorId="0">
      <text>
        <r>
          <rPr>
            <b/>
            <sz val="9"/>
            <color indexed="81"/>
            <rFont val="Tahoma"/>
            <family val="2"/>
            <charset val="238"/>
          </rPr>
          <t>d</t>
        </r>
        <r>
          <rPr>
            <sz val="9"/>
            <color indexed="81"/>
            <rFont val="Tahoma"/>
            <family val="2"/>
            <charset val="238"/>
          </rPr>
          <t>oplňte dle číselníku škol</t>
        </r>
      </text>
    </comment>
    <comment ref="E5" authorId="1">
      <text>
        <r>
          <rPr>
            <b/>
            <sz val="8"/>
            <color indexed="81"/>
            <rFont val="Tahoma"/>
            <family val="2"/>
            <charset val="238"/>
          </rPr>
          <t>machovap:</t>
        </r>
        <r>
          <rPr>
            <sz val="8"/>
            <color indexed="81"/>
            <rFont val="Tahoma"/>
            <family val="2"/>
            <charset val="238"/>
          </rPr>
          <t xml:space="preserve">
241/374
</t>
        </r>
      </text>
    </comment>
    <comment ref="F5" authorId="1">
      <text>
        <r>
          <rPr>
            <b/>
            <sz val="8"/>
            <color indexed="81"/>
            <rFont val="Tahoma"/>
            <family val="2"/>
            <charset val="238"/>
          </rPr>
          <t>machovap:</t>
        </r>
        <r>
          <rPr>
            <sz val="8"/>
            <color indexed="81"/>
            <rFont val="Tahoma"/>
            <family val="2"/>
            <charset val="238"/>
          </rPr>
          <t xml:space="preserve">
374/348
</t>
        </r>
      </text>
    </comment>
    <comment ref="I5" authorId="1">
      <text>
        <r>
          <rPr>
            <b/>
            <sz val="8"/>
            <color indexed="81"/>
            <rFont val="Tahoma"/>
            <family val="2"/>
            <charset val="238"/>
          </rPr>
          <t>machovap:</t>
        </r>
        <r>
          <rPr>
            <sz val="8"/>
            <color indexed="81"/>
            <rFont val="Tahoma"/>
            <family val="2"/>
            <charset val="238"/>
          </rPr>
          <t xml:space="preserve">
388/972</t>
        </r>
      </text>
    </comment>
    <comment ref="J5" authorId="1">
      <text>
        <r>
          <rPr>
            <b/>
            <sz val="8"/>
            <color indexed="81"/>
            <rFont val="Tahoma"/>
            <family val="2"/>
            <charset val="238"/>
          </rPr>
          <t>machovap:</t>
        </r>
        <r>
          <rPr>
            <sz val="8"/>
            <color indexed="81"/>
            <rFont val="Tahoma"/>
            <family val="2"/>
            <charset val="238"/>
          </rPr>
          <t xml:space="preserve">
348/388</t>
        </r>
      </text>
    </comment>
    <comment ref="K5" authorId="1">
      <text>
        <r>
          <rPr>
            <b/>
            <sz val="8"/>
            <color indexed="81"/>
            <rFont val="Tahoma"/>
            <family val="2"/>
            <charset val="238"/>
          </rPr>
          <t>machovap:</t>
        </r>
        <r>
          <rPr>
            <sz val="8"/>
            <color indexed="81"/>
            <rFont val="Tahoma"/>
            <family val="2"/>
            <charset val="238"/>
          </rPr>
          <t xml:space="preserve">
dotace zaslané krajským úřadem nebo městem nebo obcí
</t>
        </r>
      </text>
    </comment>
    <comment ref="M59" authorId="2">
      <text>
        <r>
          <rPr>
            <sz val="9"/>
            <color indexed="81"/>
            <rFont val="Tahoma"/>
            <family val="2"/>
            <charset val="238"/>
          </rPr>
          <t>viz nový list Transferové odpisy - přenos zbývající části nerozpuštěných transferů</t>
        </r>
      </text>
    </comment>
    <comment ref="L61" authorId="2">
      <text>
        <r>
          <rPr>
            <b/>
            <sz val="9"/>
            <color indexed="81"/>
            <rFont val="Tahoma"/>
            <family val="2"/>
            <charset val="238"/>
          </rPr>
          <t>viz list Transferové odpisy - přenos z nového listu
672 = 403 MD</t>
        </r>
      </text>
    </comment>
  </commentList>
</comments>
</file>

<file path=xl/comments3.xml><?xml version="1.0" encoding="utf-8"?>
<comments xmlns="http://schemas.openxmlformats.org/spreadsheetml/2006/main">
  <authors>
    <author>Pavla</author>
  </authors>
  <commentList>
    <comment ref="F5" authorId="0">
      <text>
        <r>
          <rPr>
            <sz val="9"/>
            <color indexed="81"/>
            <rFont val="Tahoma"/>
            <family val="2"/>
            <charset val="238"/>
          </rPr>
          <t xml:space="preserve">Znovu opsat hodnotu ze sloupce "D", když bylo zařazeno až v roce 2019
</t>
        </r>
      </text>
    </comment>
  </commentList>
</comments>
</file>

<file path=xl/comments4.xml><?xml version="1.0" encoding="utf-8"?>
<comments xmlns="http://schemas.openxmlformats.org/spreadsheetml/2006/main">
  <authors>
    <author>Vitova Jarmila</author>
    <author>Machova Pavla</author>
  </authors>
  <commentList>
    <comment ref="B3" authorId="0">
      <text>
        <r>
          <rPr>
            <sz val="9"/>
            <color indexed="81"/>
            <rFont val="Tahoma"/>
            <family val="2"/>
            <charset val="238"/>
          </rPr>
          <t>doplňte celý název p.o. dle zřizovací listiny</t>
        </r>
      </text>
    </comment>
    <comment ref="C7" authorId="0">
      <text>
        <r>
          <rPr>
            <sz val="10"/>
            <color indexed="81"/>
            <rFont val="Tahoma"/>
            <family val="2"/>
            <charset val="238"/>
          </rPr>
          <t>kontrola na výkaz zisků a ztrát, doplťe</t>
        </r>
      </text>
    </comment>
    <comment ref="A9" authorId="0">
      <text>
        <r>
          <rPr>
            <sz val="9"/>
            <color indexed="81"/>
            <rFont val="Tahoma"/>
            <family val="2"/>
            <charset val="238"/>
          </rPr>
          <t xml:space="preserve">povinně okomentujte v případě zisku i ztráty
</t>
        </r>
      </text>
    </comment>
    <comment ref="C11" authorId="0">
      <text>
        <r>
          <rPr>
            <sz val="10"/>
            <color indexed="81"/>
            <rFont val="Tahoma"/>
            <family val="2"/>
            <charset val="238"/>
          </rPr>
          <t>kontrola na výkaz zisků a ztrát, doplňte</t>
        </r>
      </text>
    </comment>
    <comment ref="A20" authorId="1">
      <text>
        <r>
          <rPr>
            <sz val="9"/>
            <color indexed="81"/>
            <rFont val="Tahoma"/>
            <family val="2"/>
            <charset val="238"/>
          </rPr>
          <t>povinně okomentujte v případě zisku i ztráty</t>
        </r>
      </text>
    </comment>
    <comment ref="C22" authorId="0">
      <text>
        <r>
          <rPr>
            <sz val="8"/>
            <color indexed="81"/>
            <rFont val="Tahoma"/>
            <family val="2"/>
            <charset val="238"/>
          </rPr>
          <t>výkaz zisků a ztrát…..hlavní+doplňková činnost - částku nepřepisujte, přepočte se  automaticky</t>
        </r>
      </text>
    </comment>
    <comment ref="C23" authorId="0">
      <text>
        <r>
          <rPr>
            <sz val="8"/>
            <color indexed="81"/>
            <rFont val="Tahoma"/>
            <family val="2"/>
            <charset val="238"/>
          </rPr>
          <t xml:space="preserve">výkaz zisků a ztrát …..hl.+ doplňk. činnost, účet 493 Výsledek hospodaření běžného účetního období
</t>
        </r>
      </text>
    </comment>
    <comment ref="C24" authorId="0">
      <text>
        <r>
          <rPr>
            <sz val="8"/>
            <color indexed="81"/>
            <rFont val="Tahoma"/>
            <family val="2"/>
            <charset val="238"/>
          </rPr>
          <t>kontrola na rozvahu, účet 493
- nepřepisujte, automaticky se přepočte</t>
        </r>
      </text>
    </comment>
    <comment ref="D28" authorId="0">
      <text>
        <r>
          <rPr>
            <sz val="9"/>
            <color indexed="81"/>
            <rFont val="Tahoma"/>
            <family val="2"/>
            <charset val="238"/>
          </rPr>
          <t xml:space="preserve">
přepočte se automaticky
neměňte vzorce v buňkách tohoto sloupce</t>
        </r>
      </text>
    </comment>
    <comment ref="C29" authorId="1">
      <text>
        <r>
          <rPr>
            <sz val="9"/>
            <color indexed="81"/>
            <rFont val="Tahoma"/>
            <family val="2"/>
            <charset val="238"/>
          </rPr>
          <t>V případě, že zisk není krytý finančními prostředky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C32" authorId="0">
      <text>
        <r>
          <rPr>
            <sz val="9"/>
            <color indexed="81"/>
            <rFont val="Tahoma"/>
            <family val="2"/>
            <charset val="238"/>
          </rPr>
          <t>max. 20% z kladného výsledku hospodaření a zároveň max. do výše zisku v DČ
 - viz.info na poslední poradě ředitelů</t>
        </r>
      </text>
    </comment>
    <comment ref="C33" authorId="0">
      <text>
        <r>
          <rPr>
            <sz val="8"/>
            <color indexed="81"/>
            <rFont val="Tahoma"/>
            <family val="2"/>
            <charset val="238"/>
          </rPr>
          <t xml:space="preserve">
max. do výše účtu 493
</t>
        </r>
      </text>
    </comment>
    <comment ref="C36" authorId="0">
      <text>
        <r>
          <rPr>
            <sz val="9"/>
            <color indexed="81"/>
            <rFont val="Tahoma"/>
            <family val="2"/>
            <charset val="238"/>
          </rPr>
          <t>částka se vám přepočítá automaticky - NEPŘEPISUJTE vzorec v této buňce</t>
        </r>
      </text>
    </comment>
    <comment ref="C40" authorId="0">
      <text>
        <r>
          <rPr>
            <b/>
            <sz val="8"/>
            <color indexed="81"/>
            <rFont val="Tahoma"/>
            <family val="2"/>
            <charset val="238"/>
          </rPr>
          <t>Vitova Jarmila:</t>
        </r>
        <r>
          <rPr>
            <sz val="8"/>
            <color indexed="81"/>
            <rFont val="Tahoma"/>
            <family val="2"/>
            <charset val="238"/>
          </rPr>
          <t xml:space="preserve">
projeví se jako navýšení neuhrazené ztráty minulých let</t>
        </r>
      </text>
    </comment>
    <comment ref="C43" authorId="0">
      <text>
        <r>
          <rPr>
            <b/>
            <sz val="8"/>
            <color indexed="81"/>
            <rFont val="Tahoma"/>
            <family val="2"/>
            <charset val="238"/>
          </rPr>
          <t>Vitova Jarmila:</t>
        </r>
        <r>
          <rPr>
            <sz val="8"/>
            <color indexed="81"/>
            <rFont val="Tahoma"/>
            <family val="2"/>
            <charset val="238"/>
          </rPr>
          <t xml:space="preserve">
 doplnit (rozvaha účet 432)</t>
        </r>
      </text>
    </comment>
    <comment ref="C44" authorId="0">
      <text>
        <r>
          <rPr>
            <b/>
            <sz val="8"/>
            <color indexed="81"/>
            <rFont val="Tahoma"/>
            <family val="2"/>
            <charset val="238"/>
          </rPr>
          <t>Vitova Jarmila:</t>
        </r>
        <r>
          <rPr>
            <sz val="8"/>
            <color indexed="81"/>
            <rFont val="Tahoma"/>
            <family val="2"/>
            <charset val="238"/>
          </rPr>
          <t xml:space="preserve">
prosím NEVYPLŃOVAT částku! Přepočte se vám to automaticky-  je zde nastaven vzorec  </t>
        </r>
      </text>
    </comment>
    <comment ref="C45" authorId="0">
      <text>
        <r>
          <rPr>
            <sz val="9"/>
            <color indexed="81"/>
            <rFont val="Tahoma"/>
            <family val="2"/>
            <charset val="238"/>
          </rPr>
          <t xml:space="preserve">
vyplnit</t>
        </r>
      </text>
    </comment>
    <comment ref="C46" authorId="0">
      <text>
        <r>
          <rPr>
            <sz val="9"/>
            <color indexed="81"/>
            <rFont val="Tahoma"/>
            <family val="2"/>
            <charset val="238"/>
          </rPr>
          <t xml:space="preserve">
vyplnit</t>
        </r>
      </text>
    </comment>
    <comment ref="C47" authorId="0">
      <text>
        <r>
          <rPr>
            <b/>
            <sz val="9"/>
            <color indexed="81"/>
            <rFont val="Tahoma"/>
            <family val="2"/>
            <charset val="238"/>
          </rPr>
          <t>Vitova Jarmila:</t>
        </r>
        <r>
          <rPr>
            <sz val="9"/>
            <color indexed="81"/>
            <rFont val="Tahoma"/>
            <family val="2"/>
            <charset val="238"/>
          </rPr>
          <t xml:space="preserve">
nevyplňujte částku - je zde nastaven vzorec </t>
        </r>
      </text>
    </comment>
  </commentList>
</comments>
</file>

<file path=xl/comments5.xml><?xml version="1.0" encoding="utf-8"?>
<comments xmlns="http://schemas.openxmlformats.org/spreadsheetml/2006/main">
  <authors>
    <author>Vitova Jarmila</author>
    <author>Machova Pavla</author>
  </authors>
  <commentList>
    <comment ref="C3" authorId="0">
      <text>
        <r>
          <rPr>
            <b/>
            <sz val="9"/>
            <color indexed="81"/>
            <rFont val="Tahoma"/>
            <family val="2"/>
            <charset val="238"/>
          </rPr>
          <t>Vitova Jarmila:</t>
        </r>
        <r>
          <rPr>
            <sz val="9"/>
            <color indexed="81"/>
            <rFont val="Tahoma"/>
            <family val="2"/>
            <charset val="238"/>
          </rPr>
          <t xml:space="preserve">
název p.o. dle zřizovací listiny</t>
        </r>
      </text>
    </comment>
    <comment ref="G9" authorId="0">
      <text>
        <r>
          <rPr>
            <b/>
            <sz val="9"/>
            <color indexed="81"/>
            <rFont val="Tahoma"/>
            <family val="2"/>
            <charset val="238"/>
          </rPr>
          <t>Vitova Jarmila:</t>
        </r>
        <r>
          <rPr>
            <sz val="9"/>
            <color indexed="81"/>
            <rFont val="Tahoma"/>
            <family val="2"/>
            <charset val="238"/>
          </rPr>
          <t xml:space="preserve">
účtovaná skutečnost, kterou by měl poskytnout zřizovatel 
(nemusí souhlasit s poskytnutým příspěvkem od zřizovatele)
</t>
        </r>
      </text>
    </comment>
    <comment ref="A37" authorId="0">
      <text>
        <r>
          <rPr>
            <b/>
            <sz val="8"/>
            <color indexed="81"/>
            <rFont val="Tahoma"/>
            <family val="2"/>
            <charset val="238"/>
          </rPr>
          <t>Vitova Jarmila:</t>
        </r>
        <r>
          <rPr>
            <sz val="8"/>
            <color indexed="81"/>
            <rFont val="Tahoma"/>
            <family val="2"/>
            <charset val="238"/>
          </rPr>
          <t xml:space="preserve">
za svěřený + vlastní majetek</t>
        </r>
      </text>
    </comment>
    <comment ref="G39" authorId="1">
      <text>
        <r>
          <rPr>
            <sz val="8"/>
            <color indexed="81"/>
            <rFont val="Tahoma"/>
            <family val="2"/>
            <charset val="238"/>
          </rPr>
          <t>viz určovací dopis / úprava odpisů 
a je součtem příspěvku na mov. i nemov. svěř.majetek</t>
        </r>
      </text>
    </comment>
  </commentList>
</comments>
</file>

<file path=xl/comments6.xml><?xml version="1.0" encoding="utf-8"?>
<comments xmlns="http://schemas.openxmlformats.org/spreadsheetml/2006/main">
  <authors>
    <author>Vitova Jarmila</author>
  </authors>
  <commentList>
    <comment ref="E1" authorId="0">
      <text>
        <r>
          <rPr>
            <b/>
            <sz val="9"/>
            <color indexed="81"/>
            <rFont val="Tahoma"/>
            <family val="2"/>
            <charset val="238"/>
          </rPr>
          <t>d</t>
        </r>
        <r>
          <rPr>
            <sz val="9"/>
            <color indexed="81"/>
            <rFont val="Tahoma"/>
            <family val="2"/>
            <charset val="238"/>
          </rPr>
          <t>oplňte dle číselníku škol</t>
        </r>
      </text>
    </comment>
  </commentList>
</comments>
</file>

<file path=xl/comments7.xml><?xml version="1.0" encoding="utf-8"?>
<comments xmlns="http://schemas.openxmlformats.org/spreadsheetml/2006/main">
  <authors>
    <author>Machová Pavla</author>
  </authors>
  <commentList>
    <comment ref="B8" authorId="0">
      <text>
        <r>
          <rPr>
            <b/>
            <sz val="9"/>
            <color indexed="81"/>
            <rFont val="Tahoma"/>
            <family val="2"/>
            <charset val="238"/>
          </rPr>
          <t>Částka za rok 2023 může být uvedena při sestavení finančních dokumentů na rok 2024 jako čerpání rezervního fondu.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Pavla</author>
  </authors>
  <commentList>
    <comment ref="B7" authorId="0">
      <text>
        <r>
          <rPr>
            <sz val="9"/>
            <color indexed="81"/>
            <rFont val="Tahoma"/>
            <family val="2"/>
            <charset val="238"/>
          </rPr>
          <t>Zde uveďte každou samostatnou dotaci zvlášť s uvedením částky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B12" authorId="0">
      <text>
        <r>
          <rPr>
            <sz val="9"/>
            <color indexed="81"/>
            <rFont val="Tahoma"/>
            <family val="2"/>
            <charset val="238"/>
          </rPr>
          <t>Zde uveďte každý samostatný účelový dar s uvedením zbývající nespotřebované částky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B30" authorId="0">
      <text>
        <r>
          <rPr>
            <sz val="9"/>
            <color indexed="81"/>
            <rFont val="Tahoma"/>
            <family val="2"/>
            <charset val="238"/>
          </rPr>
          <t>Zde uveďte každou samostatnou dotaci zvlášť s uvedením částky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B34" authorId="0">
      <text>
        <r>
          <rPr>
            <sz val="9"/>
            <color indexed="81"/>
            <rFont val="Tahoma"/>
            <family val="2"/>
            <charset val="238"/>
          </rPr>
          <t>Zde uveďte každý samostatný účelový dar s uvedením zbývající nespotřebované částky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<sst xmlns="http://schemas.openxmlformats.org/spreadsheetml/2006/main" count="1432" uniqueCount="751">
  <si>
    <t>021 - Stavby</t>
  </si>
  <si>
    <t>031 - Pozemky</t>
  </si>
  <si>
    <t>032 - Kulturní předměty</t>
  </si>
  <si>
    <t>241 - provozní účet</t>
  </si>
  <si>
    <t>241 - krytí RF</t>
  </si>
  <si>
    <t>241 - krytí IF</t>
  </si>
  <si>
    <t>241 - krytí FO</t>
  </si>
  <si>
    <t>Celkem 241</t>
  </si>
  <si>
    <t>Měna v Kč</t>
  </si>
  <si>
    <t>Měna v Eur</t>
  </si>
  <si>
    <t>243 - FKSP</t>
  </si>
  <si>
    <t>261 - Pokladna EU</t>
  </si>
  <si>
    <t>Stav k datu závěrky</t>
  </si>
  <si>
    <t>Poznámky: např.druh cenin</t>
  </si>
  <si>
    <t>Celkem</t>
  </si>
  <si>
    <t>314 - Krátkodobé pokytnuté zálohy</t>
  </si>
  <si>
    <t>Částka</t>
  </si>
  <si>
    <t>Časové rozlišení:</t>
  </si>
  <si>
    <t>381 - NPO</t>
  </si>
  <si>
    <t>383 - Výdaje PO</t>
  </si>
  <si>
    <t>385 - Příjmy PO</t>
  </si>
  <si>
    <t>388 - Dohad.účty aktivní</t>
  </si>
  <si>
    <t>částka</t>
  </si>
  <si>
    <t>Popis operace</t>
  </si>
  <si>
    <t>389 - Dohad.účty pasivní</t>
  </si>
  <si>
    <t>- ostatní *</t>
  </si>
  <si>
    <t>*</t>
  </si>
  <si>
    <t>Pohledávky a závazky z dotací</t>
  </si>
  <si>
    <t>347 - Závazky za SR</t>
  </si>
  <si>
    <t>349 - Závazky za ÚSC</t>
  </si>
  <si>
    <t>346 - Pohledávky za SR</t>
  </si>
  <si>
    <t>348 - Pohledávky za ÚSC</t>
  </si>
  <si>
    <t>Popis operace (doplatek po vyúčtování, vratka …)</t>
  </si>
  <si>
    <t>Fondy:</t>
  </si>
  <si>
    <t>411 - Fond odměn</t>
  </si>
  <si>
    <t>Příděl do fondu z HV</t>
  </si>
  <si>
    <t>Krytí peněžními prostředky</t>
  </si>
  <si>
    <t>241 - běžný účet</t>
  </si>
  <si>
    <t>261 - pokladna</t>
  </si>
  <si>
    <t>311 - pohledávky</t>
  </si>
  <si>
    <t>Celkem krytí FO</t>
  </si>
  <si>
    <t>243 - účet FKSP</t>
  </si>
  <si>
    <t>321 - závazky</t>
  </si>
  <si>
    <t>Celkem krytí FKSP</t>
  </si>
  <si>
    <t>Přídel do fondu z HV</t>
  </si>
  <si>
    <t>Úhrada sankcí</t>
  </si>
  <si>
    <t>Posílení IF</t>
  </si>
  <si>
    <t>Dary peněžní a příspěvky</t>
  </si>
  <si>
    <t>Celkem krytí RF</t>
  </si>
  <si>
    <t>Čerpání - mzdy</t>
  </si>
  <si>
    <t>244 - *</t>
  </si>
  <si>
    <t>245 - *</t>
  </si>
  <si>
    <t>262 - Peníze na cestě</t>
  </si>
  <si>
    <t>Převod z RF</t>
  </si>
  <si>
    <t>Odpisy majetku</t>
  </si>
  <si>
    <t>Investič. dotace z rozpočtu zřizovatele</t>
  </si>
  <si>
    <t>Ostatní tvorba</t>
  </si>
  <si>
    <t xml:space="preserve">Opravy a údržba </t>
  </si>
  <si>
    <t>Rekonstrukce a modernizace</t>
  </si>
  <si>
    <t>Pořízení dl.majetku</t>
  </si>
  <si>
    <t>Úhrada zhorš.HV</t>
  </si>
  <si>
    <t>Dohady</t>
  </si>
  <si>
    <t>Výnosy z nároků na dotace</t>
  </si>
  <si>
    <t>X</t>
  </si>
  <si>
    <t>384 - Výnosy PO</t>
  </si>
  <si>
    <t xml:space="preserve">Vysvětlivky: </t>
  </si>
  <si>
    <t>X        zde se žádný záznam neprovádí</t>
  </si>
  <si>
    <t>551 Odpisy:</t>
  </si>
  <si>
    <t>Mimořádný odpis</t>
  </si>
  <si>
    <t>502 Energie:</t>
  </si>
  <si>
    <t>Uplatnění vyhlášky č. 410/2009 Sb. § 66  odst.8 neuhraz. odpisy</t>
  </si>
  <si>
    <t xml:space="preserve"> </t>
  </si>
  <si>
    <t>Název projektu, UZ (každá jednotl. dotace=řádek)</t>
  </si>
  <si>
    <t>672 Dotace a transfery</t>
  </si>
  <si>
    <t>374 + 472</t>
  </si>
  <si>
    <t>Příspěvek od zřizovatele na odpisy</t>
  </si>
  <si>
    <t>Zálohy</t>
  </si>
  <si>
    <t>Konečný zůstatek účtů</t>
  </si>
  <si>
    <t>241 - BÚ-nepřevedený podíl</t>
  </si>
  <si>
    <t>Celkem krytí IF</t>
  </si>
  <si>
    <t>- dotace celkem(transfery)</t>
  </si>
  <si>
    <t>Název příspěv.organizace:</t>
  </si>
  <si>
    <t>* dopište popis položky</t>
  </si>
  <si>
    <t>RF SÚ 413</t>
  </si>
  <si>
    <t>RF SÚ 414</t>
  </si>
  <si>
    <t>Fond odměn</t>
  </si>
  <si>
    <t>Investiční fond</t>
  </si>
  <si>
    <t>z toho: elektřina</t>
  </si>
  <si>
    <t>z toho: plyn</t>
  </si>
  <si>
    <t>z toho: ostatní</t>
  </si>
  <si>
    <t xml:space="preserve">241 - běžný účet </t>
  </si>
  <si>
    <t>Pořizovací cena</t>
  </si>
  <si>
    <t>Oprávky</t>
  </si>
  <si>
    <t>Zůstatková cena</t>
  </si>
  <si>
    <t xml:space="preserve">X </t>
  </si>
  <si>
    <t>Doplnění při změně SÚ 021, 031, 032 - pokud stav svěřeného majetku dle ZL v Kč není roven účetnímu stavu v Kč</t>
  </si>
  <si>
    <t>Datum změny + číslo SÚ</t>
  </si>
  <si>
    <t>Částka v Kč</t>
  </si>
  <si>
    <t xml:space="preserve">Popis navýšení (+Kč) nebo ponížení (-Kč) stavu svěř. majetku </t>
  </si>
  <si>
    <t>Hlavní činnost</t>
  </si>
  <si>
    <t>Doplňková činnost</t>
  </si>
  <si>
    <t>Pravidelný roční odpis dle schv. odpisového plánu</t>
  </si>
  <si>
    <t>412 - FKSP (vyhl.114/2002 Sb.)</t>
  </si>
  <si>
    <t>FKSP (§5 vyhl.114/2002 Sb.)</t>
  </si>
  <si>
    <t>účtování podle ČÚS 704 bod 5.5.</t>
  </si>
  <si>
    <t>Výkazy</t>
  </si>
  <si>
    <t>podpis:</t>
  </si>
  <si>
    <t>241 - krytí FKSP (nepřevedený podíl na SÚ 243)</t>
  </si>
  <si>
    <t>viz samostatný list "Transfery"</t>
  </si>
  <si>
    <t>Nařízený odvod na investice</t>
  </si>
  <si>
    <t>Odvod do rozpočtu zřizovatele z odpisů</t>
  </si>
  <si>
    <t>Sestavil:</t>
  </si>
  <si>
    <t>……………………...…..</t>
  </si>
  <si>
    <t>Telefon:</t>
  </si>
  <si>
    <t>Ředitel organizace:</t>
  </si>
  <si>
    <t>2. Komentář k účetní závěrce</t>
  </si>
  <si>
    <t>1. Výkazy účetní závěrky</t>
  </si>
  <si>
    <t>a) Rozvaha</t>
  </si>
  <si>
    <t>b) Výkaz zisku a ztráty</t>
  </si>
  <si>
    <t>c) Příloha</t>
  </si>
  <si>
    <t>Podklady pro schválení účetní závěrky</t>
  </si>
  <si>
    <t>originál</t>
  </si>
  <si>
    <t>Druh dokladu</t>
  </si>
  <si>
    <t>Doloženo ano/ne</t>
  </si>
  <si>
    <t>a) Popis SÚ a nákl. účtů</t>
  </si>
  <si>
    <t>b) Transfery</t>
  </si>
  <si>
    <t xml:space="preserve">originál </t>
  </si>
  <si>
    <t>kopie</t>
  </si>
  <si>
    <t xml:space="preserve">Kontrolovaný rok </t>
  </si>
  <si>
    <t xml:space="preserve">Kontrolní orgán </t>
  </si>
  <si>
    <t>Zpráva o výsledku kontroly, výsledku přezkumu, protokoly - číslo jednací</t>
  </si>
  <si>
    <t>Předmět kontroly (např. projekt, mzdy, celé účetnictví)</t>
  </si>
  <si>
    <t xml:space="preserve">*        doplňte další dotace - název a UZ dotač. prostředků </t>
  </si>
  <si>
    <t>D 403 - Pořízený investiční majetek = pořizovací cena</t>
  </si>
  <si>
    <t>Ostatní příjem*</t>
  </si>
  <si>
    <t>Název příspěvkové organizace:</t>
  </si>
  <si>
    <r>
      <rPr>
        <b/>
        <sz val="20"/>
        <rFont val="Arial"/>
        <family val="2"/>
        <charset val="238"/>
      </rPr>
      <t xml:space="preserve"> </t>
    </r>
    <r>
      <rPr>
        <b/>
        <sz val="20"/>
        <rFont val="Wingdings"/>
        <charset val="2"/>
      </rPr>
      <t></t>
    </r>
    <r>
      <rPr>
        <b/>
        <sz val="14"/>
        <color indexed="10"/>
        <rFont val="Wingdings"/>
        <charset val="2"/>
      </rPr>
      <t xml:space="preserve"> </t>
    </r>
    <r>
      <rPr>
        <b/>
        <u/>
        <sz val="14"/>
        <color indexed="10"/>
        <rFont val="Arial"/>
        <family val="2"/>
        <charset val="238"/>
      </rPr>
      <t>majetek svěřený</t>
    </r>
    <r>
      <rPr>
        <b/>
        <sz val="14"/>
        <rFont val="Arial"/>
        <family val="2"/>
        <charset val="238"/>
      </rPr>
      <t xml:space="preserve"> do správy příspěvkové organizace    </t>
    </r>
  </si>
  <si>
    <t>v Kč</t>
  </si>
  <si>
    <t>č. odpisové skupiny</t>
  </si>
  <si>
    <t>pořizovací cena</t>
  </si>
  <si>
    <t xml:space="preserve">oprávky k 1.1. sledovaného roku </t>
  </si>
  <si>
    <t>zůstatková cena k 31.12. sledovaného roku</t>
  </si>
  <si>
    <t>hlavní činnost (HČ)</t>
  </si>
  <si>
    <t xml:space="preserve">      doplňk.činnost (DČ)</t>
  </si>
  <si>
    <t>celkem</t>
  </si>
  <si>
    <t>doba odepisování stanovená organizací</t>
  </si>
  <si>
    <t>doba odepisování stanovená zřizovatelem</t>
  </si>
  <si>
    <t xml:space="preserve">podíl zřizovatele - provozní příspěvek na odpisy </t>
  </si>
  <si>
    <t xml:space="preserve"> transferový podíl </t>
  </si>
  <si>
    <r>
      <t xml:space="preserve">podíl p.o. </t>
    </r>
    <r>
      <rPr>
        <i/>
        <sz val="10"/>
        <rFont val="Arial"/>
        <family val="2"/>
        <charset val="238"/>
      </rPr>
      <t>(vlastní zdroje)</t>
    </r>
  </si>
  <si>
    <r>
      <t xml:space="preserve"> roční účetní odpisy  DČ </t>
    </r>
    <r>
      <rPr>
        <i/>
        <sz val="10"/>
        <rFont val="Arial"/>
        <family val="2"/>
        <charset val="238"/>
      </rPr>
      <t>(vlastní zdroje)</t>
    </r>
  </si>
  <si>
    <r>
      <t xml:space="preserve"> 4-</t>
    </r>
    <r>
      <rPr>
        <i/>
        <sz val="9"/>
        <rFont val="Arial"/>
        <family val="2"/>
        <charset val="238"/>
      </rPr>
      <t>osob. automobily</t>
    </r>
  </si>
  <si>
    <t>∑ movitý majetek</t>
  </si>
  <si>
    <t>150+x</t>
  </si>
  <si>
    <r>
      <t xml:space="preserve">∑ </t>
    </r>
    <r>
      <rPr>
        <b/>
        <sz val="9"/>
        <rFont val="Arial"/>
        <family val="2"/>
        <charset val="238"/>
      </rPr>
      <t>nemovitý majetek</t>
    </r>
  </si>
  <si>
    <t>celkem MM+NM</t>
  </si>
  <si>
    <r>
      <rPr>
        <b/>
        <sz val="20"/>
        <rFont val="Wingdings"/>
        <charset val="2"/>
      </rPr>
      <t xml:space="preserve"> </t>
    </r>
    <r>
      <rPr>
        <b/>
        <u/>
        <sz val="14"/>
        <color indexed="10"/>
        <rFont val="Arial"/>
        <family val="2"/>
        <charset val="238"/>
      </rPr>
      <t>vlastní majetek</t>
    </r>
    <r>
      <rPr>
        <b/>
        <sz val="14"/>
        <color indexed="10"/>
        <rFont val="Arial"/>
        <family val="2"/>
        <charset val="238"/>
      </rPr>
      <t xml:space="preserve"> </t>
    </r>
    <r>
      <rPr>
        <b/>
        <sz val="14"/>
        <rFont val="Arial"/>
        <family val="2"/>
        <charset val="238"/>
      </rPr>
      <t>příspěvkové organizace</t>
    </r>
  </si>
  <si>
    <t>číslo odpisové skupiny</t>
  </si>
  <si>
    <t>doba odepisování v letech</t>
  </si>
  <si>
    <t xml:space="preserve">pořizovací cena </t>
  </si>
  <si>
    <t xml:space="preserve">Podíl odpisů krytý ostat. výnosy PO </t>
  </si>
  <si>
    <t>transferový podíl odpisů 403/672</t>
  </si>
  <si>
    <t>∑</t>
  </si>
  <si>
    <t>Celkové účetní odpisy</t>
  </si>
  <si>
    <r>
      <t xml:space="preserve">účetní odpisy na sledovaný rok </t>
    </r>
    <r>
      <rPr>
        <sz val="10"/>
        <color indexed="8"/>
        <rFont val="Calibri"/>
        <family val="2"/>
        <charset val="238"/>
      </rPr>
      <t>(účet 551)</t>
    </r>
  </si>
  <si>
    <t>hlavní činnost</t>
  </si>
  <si>
    <t>doplňková činnost</t>
  </si>
  <si>
    <t xml:space="preserve">Celkem odpisy za organizaci </t>
  </si>
  <si>
    <t xml:space="preserve">VH z hlavní činnosti </t>
  </si>
  <si>
    <t>……………………………….</t>
  </si>
  <si>
    <t>….. před zdaněním</t>
  </si>
  <si>
    <t xml:space="preserve">Komentář ke vzniku VH </t>
  </si>
  <si>
    <t>VH z doplňkové činnosti</t>
  </si>
  <si>
    <t>Komentář ke vzniku HV</t>
  </si>
  <si>
    <r>
      <t xml:space="preserve">VH  CELKEM po zdanění </t>
    </r>
    <r>
      <rPr>
        <sz val="11"/>
        <rFont val="Arial"/>
        <family val="2"/>
        <charset val="238"/>
      </rPr>
      <t>(zisk + /  ztráta -)</t>
    </r>
  </si>
  <si>
    <t xml:space="preserve">B.    Rozdělení a převod zlepšeného VH běžného roku </t>
  </si>
  <si>
    <t>Pokrytí neuhrazené ztráty min. let</t>
  </si>
  <si>
    <t>RF tvořený ze zlepšeného VH  (účet 413)</t>
  </si>
  <si>
    <t>Fond odměnd (účet 411)</t>
  </si>
  <si>
    <t>úhrn</t>
  </si>
  <si>
    <t>C.   Krytí zhoršeného VH běžného roku</t>
  </si>
  <si>
    <t>v tom krytí ztráty: (částky uvádějte se znaménkem +)</t>
  </si>
  <si>
    <t xml:space="preserve">  - na vrub zůstatku rezervního fondu</t>
  </si>
  <si>
    <t xml:space="preserve">  - z rozpočtu zřizovatele</t>
  </si>
  <si>
    <t>D.    Rozdělení nerozděleného zisku minulých let - účet 432</t>
  </si>
  <si>
    <t xml:space="preserve">rozdělovaná část nerozděleného zisku min. let  </t>
  </si>
  <si>
    <t>z toho: příděl do RF</t>
  </si>
  <si>
    <t>příděl do FO</t>
  </si>
  <si>
    <t>Příloha ke Zřizovací listině č. 1</t>
  </si>
  <si>
    <t>Stavby</t>
  </si>
  <si>
    <t>Pozemky a trvalé porosty</t>
  </si>
  <si>
    <t>Kulturní předměty</t>
  </si>
  <si>
    <t xml:space="preserve">platná ze dne: </t>
  </si>
  <si>
    <t xml:space="preserve">Bankovní účty: </t>
  </si>
  <si>
    <t>261 - Pokladna CZK</t>
  </si>
  <si>
    <t>261 - Pokladna cizí měny</t>
  </si>
  <si>
    <t>Název organizace:</t>
  </si>
  <si>
    <t>Ukazatel</t>
  </si>
  <si>
    <t>ÚZ</t>
  </si>
  <si>
    <t>Datum vrácení</t>
  </si>
  <si>
    <t>Vratka dotace a návratné finanční výpomoci při finančním vypořádání</t>
  </si>
  <si>
    <t>1</t>
  </si>
  <si>
    <t>2</t>
  </si>
  <si>
    <t>3</t>
  </si>
  <si>
    <t>4</t>
  </si>
  <si>
    <t>5</t>
  </si>
  <si>
    <t>x</t>
  </si>
  <si>
    <t xml:space="preserve">       v tom jednotlivé tituly:</t>
  </si>
  <si>
    <t>Dlouhodobý majetek SVĚŘENÝ (hodnoty z účetní závěrky):</t>
  </si>
  <si>
    <t>z toho transferové odpisy 403 MD</t>
  </si>
  <si>
    <t>645 Výnosy z prodeje DNM</t>
  </si>
  <si>
    <t xml:space="preserve">646 Výnosy z prodeje DHM </t>
  </si>
  <si>
    <t xml:space="preserve">Kontr. číslo </t>
  </si>
  <si>
    <t>=0  SPRÁVNĚ</t>
  </si>
  <si>
    <t>z toho okruhy doplň. činnosti dle Zřizovací listiny:</t>
  </si>
  <si>
    <t xml:space="preserve">Sestavil: </t>
  </si>
  <si>
    <t xml:space="preserve">Telefon: </t>
  </si>
  <si>
    <t>…………………………………………………</t>
  </si>
  <si>
    <t>Datum sestavení:</t>
  </si>
  <si>
    <t>……………………………</t>
  </si>
  <si>
    <t xml:space="preserve"> obrat MD 403 - Odpisy IM z dotace EU    </t>
  </si>
  <si>
    <t>Zúčtované dohady/MZ         (obrat D 388)</t>
  </si>
  <si>
    <t>Kapitola rozpočtu KÚ</t>
  </si>
  <si>
    <t>Provozní příspěvek - odpisy</t>
  </si>
  <si>
    <t>1.</t>
  </si>
  <si>
    <t>2.</t>
  </si>
  <si>
    <t>3.</t>
  </si>
  <si>
    <t>4.</t>
  </si>
  <si>
    <t>5.</t>
  </si>
  <si>
    <t>PŘEHLED</t>
  </si>
  <si>
    <t>Název majetku</t>
  </si>
  <si>
    <t>SÚ</t>
  </si>
  <si>
    <t>Škola, školské zařízení</t>
  </si>
  <si>
    <t>č. řádku</t>
  </si>
  <si>
    <t>Skutečný stav      v Kč</t>
  </si>
  <si>
    <t>Účetní stav            v Kč</t>
  </si>
  <si>
    <t>Software</t>
  </si>
  <si>
    <t>013</t>
  </si>
  <si>
    <t>DDNM</t>
  </si>
  <si>
    <t>018</t>
  </si>
  <si>
    <t>ODNM</t>
  </si>
  <si>
    <t>019</t>
  </si>
  <si>
    <t>021</t>
  </si>
  <si>
    <t>Samostatné movité věci a soubory</t>
  </si>
  <si>
    <t>022</t>
  </si>
  <si>
    <t>6.</t>
  </si>
  <si>
    <t>Pěstitelské celky trvalých porostů</t>
  </si>
  <si>
    <t>025</t>
  </si>
  <si>
    <t>7.</t>
  </si>
  <si>
    <t>DDHM</t>
  </si>
  <si>
    <t>028</t>
  </si>
  <si>
    <t>8.</t>
  </si>
  <si>
    <t>ODHM</t>
  </si>
  <si>
    <t>029</t>
  </si>
  <si>
    <t>9.</t>
  </si>
  <si>
    <t>Pozemky</t>
  </si>
  <si>
    <t>031</t>
  </si>
  <si>
    <t>10.</t>
  </si>
  <si>
    <t>032</t>
  </si>
  <si>
    <t xml:space="preserve">Datum vyhotovení přehledu: </t>
  </si>
  <si>
    <t xml:space="preserve">Přehled vyhotovil: </t>
  </si>
  <si>
    <t>Schválil:</t>
  </si>
  <si>
    <r>
      <t xml:space="preserve">skutečných stavů majetku </t>
    </r>
    <r>
      <rPr>
        <b/>
        <u/>
        <sz val="11"/>
        <rFont val="Times New Roman"/>
        <family val="1"/>
        <charset val="238"/>
      </rPr>
      <t>předaného k hospodaření  příspěvkové organizaci a vlastního</t>
    </r>
  </si>
  <si>
    <t>Syntetický účet</t>
  </si>
  <si>
    <t>Skutečnost v Kč</t>
  </si>
  <si>
    <t>Popis účtu</t>
  </si>
  <si>
    <t>Sk. 50</t>
  </si>
  <si>
    <t>Spotřebované nákupy</t>
  </si>
  <si>
    <t>Sk. 51</t>
  </si>
  <si>
    <t>Služby</t>
  </si>
  <si>
    <t>Sk. 52</t>
  </si>
  <si>
    <t>Osobní náklady</t>
  </si>
  <si>
    <t>Sk. 53</t>
  </si>
  <si>
    <t>Daně a poplatky</t>
  </si>
  <si>
    <t>Sk. 54</t>
  </si>
  <si>
    <t>Ostatní náklady</t>
  </si>
  <si>
    <t>Sk. 55</t>
  </si>
  <si>
    <t>Sk. 56</t>
  </si>
  <si>
    <t>Finanční náklady</t>
  </si>
  <si>
    <t>PŘÍSPĚVEK PROVOZ</t>
  </si>
  <si>
    <t>261 - Pokladna FKSP</t>
  </si>
  <si>
    <t>035 - DNM určený k prodeji</t>
  </si>
  <si>
    <t>036 - DHM určený k prodeji</t>
  </si>
  <si>
    <t>407 - Jiné oceňovací rozdíly</t>
  </si>
  <si>
    <t>strana MD kladné číslo, strana D záporné číslo</t>
  </si>
  <si>
    <t xml:space="preserve">Provozní příspěvek - provoz </t>
  </si>
  <si>
    <t>* dopište popis položky dle účelu</t>
  </si>
  <si>
    <t>91204                 Neinv.</t>
  </si>
  <si>
    <t>91304     Neinv.</t>
  </si>
  <si>
    <t>91204 Invest.</t>
  </si>
  <si>
    <t>oprávky k 1.1. sledovaného roku</t>
  </si>
  <si>
    <r>
      <t>účetní odpisy sledovaného roku -</t>
    </r>
    <r>
      <rPr>
        <sz val="11"/>
        <color indexed="10"/>
        <rFont val="Arial"/>
        <family val="2"/>
        <charset val="238"/>
      </rPr>
      <t xml:space="preserve"> </t>
    </r>
    <r>
      <rPr>
        <b/>
        <sz val="11"/>
        <color indexed="10"/>
        <rFont val="Arial"/>
        <family val="2"/>
        <charset val="238"/>
      </rPr>
      <t>svěřený majetek</t>
    </r>
  </si>
  <si>
    <t>pozn:</t>
  </si>
  <si>
    <t>kryto z příspěvku zřizovatele</t>
  </si>
  <si>
    <t>nekryto z příspěvku zřizovatele</t>
  </si>
  <si>
    <t>dne:</t>
  </si>
  <si>
    <t>neměňte formáty buněk a zadané vzorce</t>
  </si>
  <si>
    <t>Převod na 432 VH předcházejících účet. období</t>
  </si>
  <si>
    <t xml:space="preserve"> - přesun na 432 VH předcházejících úč. období</t>
  </si>
  <si>
    <t>Zdroj pořízení majetku</t>
  </si>
  <si>
    <r>
      <t xml:space="preserve">241 - </t>
    </r>
    <r>
      <rPr>
        <sz val="10"/>
        <color indexed="10"/>
        <rFont val="Arial"/>
        <family val="2"/>
        <charset val="238"/>
      </rPr>
      <t>*</t>
    </r>
  </si>
  <si>
    <t>buňka nemá náplň</t>
  </si>
  <si>
    <t>samovyplňovací buňka</t>
  </si>
  <si>
    <t>dopsat text</t>
  </si>
  <si>
    <t>Vratka nevyčerpaných odpisů            374/241</t>
  </si>
  <si>
    <t>Podpis:</t>
  </si>
  <si>
    <t>NÁKLADY hrazené z čistého provoz. příspěvku</t>
  </si>
  <si>
    <t>Dotace EU - převod nevyčerp. prostředků podle zák. č. 250/2000 Sb.</t>
  </si>
  <si>
    <t>Transferový podíl                           SÚ 403</t>
  </si>
  <si>
    <t xml:space="preserve">Zůstatek VH předch.úč.období (účet 432) </t>
  </si>
  <si>
    <t>Výsledek hospodaření předch. úč. období  (účet 432)</t>
  </si>
  <si>
    <t xml:space="preserve">     v tom:</t>
  </si>
  <si>
    <t>A/ celkem 1/+2/+3/+4/</t>
  </si>
  <si>
    <t xml:space="preserve">     v tom jednotlivé tituly:</t>
  </si>
  <si>
    <t>4/ Ostatní investiční transfery od zřizovatele celkem vyjma MŠMT</t>
  </si>
  <si>
    <t>3/ Ostatní neinvestiční transfery od zřizovatele celkem vyjma MŠMT</t>
  </si>
  <si>
    <t>5/ Příspěvky, dotace od jiných poskytovatelů - ostn. neinv. celkem vyjma MŠMT</t>
  </si>
  <si>
    <t>6/ Příspěvky, dotace od jiných poskytovatelů - ost. inv. celkem vyjma MŠMT</t>
  </si>
  <si>
    <t>B./ celkem 5/+6/</t>
  </si>
  <si>
    <t>C/ CELKEM A+B /1+2+3+4+5+6/</t>
  </si>
  <si>
    <t>33353 Přímé náklady na vzdělávání</t>
  </si>
  <si>
    <t>tel:</t>
  </si>
  <si>
    <t>Sk. 59</t>
  </si>
  <si>
    <t>Vráceno v průběhu roku zpět na účet KÚLK</t>
  </si>
  <si>
    <t>Kapitola 923 04 - spolufinancování EU (neinvestice) - odbor školství KÚLK</t>
  </si>
  <si>
    <t>Kapitola 923 xx - spolufinancování EU (neinvestice) - ostatní odbory KÚLK</t>
  </si>
  <si>
    <t>Kapitola 923 04 - spolufinancování EU (investice) - odbor školství KÚLK</t>
  </si>
  <si>
    <t xml:space="preserve">Kapitola 923 xx - spolufinancování EU -ostatní odbory KÚLK </t>
  </si>
  <si>
    <t>Ostatní jinde neuvedené</t>
  </si>
  <si>
    <t xml:space="preserve"> transferový podíl   403/672</t>
  </si>
  <si>
    <t xml:space="preserve"> transferový podíl     403/672</t>
  </si>
  <si>
    <t>416 - fond investic</t>
  </si>
  <si>
    <t>LZE NAHRADIT dodáním VÝSLEDOVKY provoz.příspěvku</t>
  </si>
  <si>
    <t>Odpisy, rezervy a opr.pol.</t>
  </si>
  <si>
    <t>Daň z příjmů</t>
  </si>
  <si>
    <t>Fond investic</t>
  </si>
  <si>
    <t xml:space="preserve">Organizace: </t>
  </si>
  <si>
    <t>Organizace :</t>
  </si>
  <si>
    <t>Komentář:</t>
  </si>
  <si>
    <t xml:space="preserve">A)  Stav závazků po lhůtě splatnosti </t>
  </si>
  <si>
    <t xml:space="preserve">Částka v Kč </t>
  </si>
  <si>
    <t xml:space="preserve">Doplňující údaje o závazku </t>
  </si>
  <si>
    <t xml:space="preserve">Celkem </t>
  </si>
  <si>
    <r>
      <t>v tom:</t>
    </r>
    <r>
      <rPr>
        <sz val="10"/>
        <rFont val="Arial"/>
        <family val="2"/>
        <charset val="238"/>
      </rPr>
      <t xml:space="preserve"> do 1 měsíce</t>
    </r>
  </si>
  <si>
    <t xml:space="preserve">           do 2 měsíců</t>
  </si>
  <si>
    <t xml:space="preserve">           do 6 měsíců</t>
  </si>
  <si>
    <t xml:space="preserve">           do 1 roku</t>
  </si>
  <si>
    <t xml:space="preserve">           více než 1 rok </t>
  </si>
  <si>
    <t xml:space="preserve">B) Stav pohledávek po lhůtě splatnosti </t>
  </si>
  <si>
    <t>Doplňující údaje o pohledávce (tj. název organizace, částka, předmět, atd.)</t>
  </si>
  <si>
    <t>Celkem - dobytné pohledávky</t>
  </si>
  <si>
    <t xml:space="preserve">           do 3 měsíců</t>
  </si>
  <si>
    <t xml:space="preserve">           do 2 let</t>
  </si>
  <si>
    <t xml:space="preserve">           do 3 let</t>
  </si>
  <si>
    <t xml:space="preserve">           více než 3 roky</t>
  </si>
  <si>
    <t>Celkem - nedobytné pohledávky</t>
  </si>
  <si>
    <r>
      <t>z toho</t>
    </r>
    <r>
      <rPr>
        <sz val="10"/>
        <rFont val="Arial"/>
        <family val="2"/>
        <charset val="238"/>
      </rPr>
      <t xml:space="preserve"> v soudním řízení</t>
    </r>
  </si>
  <si>
    <t>Částka vymožená soudně</t>
  </si>
  <si>
    <t xml:space="preserve">Organizace : </t>
  </si>
  <si>
    <t>Závazky</t>
  </si>
  <si>
    <t xml:space="preserve">Pohledávky </t>
  </si>
  <si>
    <t>podpis: ………………………………………………</t>
  </si>
  <si>
    <t>podpis: …………………………..…...…………….</t>
  </si>
  <si>
    <t>4. Daňové přiznání k dani z příjmu práv. osob</t>
  </si>
  <si>
    <t>6. Zprávy o výsledku kontrol - viz tabulka níže</t>
  </si>
  <si>
    <t>Ostatní příjmy</t>
  </si>
  <si>
    <t>Peněžní dary do fondu</t>
  </si>
  <si>
    <t>Závodní stravování vlastní i cizí</t>
  </si>
  <si>
    <t>Poskytnuté stravenky</t>
  </si>
  <si>
    <t>Rekreace</t>
  </si>
  <si>
    <t>Kultura, tělovýchova a sport</t>
  </si>
  <si>
    <t>Sociální výpomoci a půjčky</t>
  </si>
  <si>
    <t>Poskytnuté nepeněžní dary</t>
  </si>
  <si>
    <t>Příspěvek na penzijní připojištění či životní připojištění</t>
  </si>
  <si>
    <t>Čerpání účelových darů</t>
  </si>
  <si>
    <t>Odvody k čerpání fondu odměn</t>
  </si>
  <si>
    <t>Čerpání daňové úspory</t>
  </si>
  <si>
    <t xml:space="preserve">Čerpání dotace EU - převod nevyčerp. prostř. podle zák. č. 250/2000 Sb. </t>
  </si>
  <si>
    <t>Vysvětlení nekrytí fondu či nesouladu finančního krytí s fondem:</t>
  </si>
  <si>
    <t>Výnosy z prodeje dl. hm. majetku</t>
  </si>
  <si>
    <t xml:space="preserve">Investiční dary a příspěvky </t>
  </si>
  <si>
    <t>Elektrická energie</t>
  </si>
  <si>
    <t>Plyn</t>
  </si>
  <si>
    <t>Pára, jiná topná energie</t>
  </si>
  <si>
    <t>Ostatní - vodné, stočné, srážková voda atd.</t>
  </si>
  <si>
    <t>513 Občerstvení  v hlavní činnosti:</t>
  </si>
  <si>
    <t>Hrazené z hl. činnosti z ost. zdrojů a projektů</t>
  </si>
  <si>
    <t>Částka z prodeje maj. nad 40 000,- Kč</t>
  </si>
  <si>
    <t>Částka z prodeje DDHM a DDNM</t>
  </si>
  <si>
    <t>Další rozvoj organizace, časový nesoulad nezi náklady a výnosy</t>
  </si>
  <si>
    <t>Data z majetkové karty</t>
  </si>
  <si>
    <t>Zbývající část nerozpuštěného transferu = konečný stav účtu 403</t>
  </si>
  <si>
    <t>Pořizovací cena majetku</t>
  </si>
  <si>
    <t>Výše investičního transferu  při pořízení</t>
  </si>
  <si>
    <t xml:space="preserve">Transferové odpisy rozpuštěné u zřizovatele či pův. vlastníka </t>
  </si>
  <si>
    <t>Transferové odpisy  celkem</t>
  </si>
  <si>
    <t>přenos přírůstků 403 z listu TRANSFEROVÉ ODPISY</t>
  </si>
  <si>
    <t>přenos odpisů 403 z listu TRANSFEROVÉ ODPISY</t>
  </si>
  <si>
    <t>b) obratová převaha (u výkaznictví)</t>
  </si>
  <si>
    <t>c) Transferové odpisy</t>
  </si>
  <si>
    <t>d) Rozdělení HV</t>
  </si>
  <si>
    <t>e) Odpisy</t>
  </si>
  <si>
    <t>i) Finanční vypořádání dotací</t>
  </si>
  <si>
    <t>j) Vyúčtování provozního příspěvku</t>
  </si>
  <si>
    <t>Splnění povinnosti čerpání daňové úspory</t>
  </si>
  <si>
    <t xml:space="preserve">Daňový základ uplatněný na osvobození §20 odst.7    ř.251 daň. přiznání </t>
  </si>
  <si>
    <t>Dodanění nesplněné daňové úspory z min. roku          ř. 30  daň. přiznání</t>
  </si>
  <si>
    <t>z rezervního fondu</t>
  </si>
  <si>
    <t>zbývá k dodanění</t>
  </si>
  <si>
    <t>z ostatních zdrojů</t>
  </si>
  <si>
    <t>Nákup dlouhodobého majetku</t>
  </si>
  <si>
    <t>Spolupráce ČR - Sasko 2020 - podíl ČR</t>
  </si>
  <si>
    <t>Spolupráce ČR - Sasko 2020 - podíl EU</t>
  </si>
  <si>
    <t>Firmičky - Česko-Polsko - podíl ČR</t>
  </si>
  <si>
    <t>Firmičky - Česko-Polsko - podíl EU</t>
  </si>
  <si>
    <t>a) inventurní soupisy včetně příloh pro 021,031,032 a 123</t>
  </si>
  <si>
    <t>Rezevní fond</t>
  </si>
  <si>
    <t>popis jednotlivé dotace</t>
  </si>
  <si>
    <t>částka souvisejíci k jednotivé dotaci</t>
  </si>
  <si>
    <t>33354 Přímé nákl.– sport. gymnázia</t>
  </si>
  <si>
    <t>k) Majetek předaný a vlastní</t>
  </si>
  <si>
    <t>l) Majetek vlastní</t>
  </si>
  <si>
    <t>m) Majetek předaný</t>
  </si>
  <si>
    <t>Kapitola 912 04 - mimořádné investiční účelové příspěvky - odbor školství</t>
  </si>
  <si>
    <t>z fondu investic účet 416</t>
  </si>
  <si>
    <t>CELKEM</t>
  </si>
  <si>
    <t xml:space="preserve"> 0 = správně</t>
  </si>
  <si>
    <t>C)  Přehled odepsaných pohledávek</t>
  </si>
  <si>
    <t>Popis pohledávky - veřejnoprávní x soukromoprávní</t>
  </si>
  <si>
    <t>Název a IČO sml.strany</t>
  </si>
  <si>
    <t>f) Pořizovaný DHM</t>
  </si>
  <si>
    <t>g) Přehled darů</t>
  </si>
  <si>
    <t xml:space="preserve">A)  Finanční neúčelové dary </t>
  </si>
  <si>
    <t>Datum přijetí prostředků</t>
  </si>
  <si>
    <t>Název a IČO sml.strany, pokud je známa</t>
  </si>
  <si>
    <t xml:space="preserve">B)  Finanční účelové dary </t>
  </si>
  <si>
    <t>Datum schválení RK a číslo usnesení</t>
  </si>
  <si>
    <t xml:space="preserve">Částka celkem            v Kč </t>
  </si>
  <si>
    <t>Datum přijetí prostředků na BÚ</t>
  </si>
  <si>
    <t>Částka utracená v min. letech</t>
  </si>
  <si>
    <t xml:space="preserve">C)  Věcné dary </t>
  </si>
  <si>
    <t xml:space="preserve">Popis přijatého daru </t>
  </si>
  <si>
    <t>Částka zaúčtována do FI 416</t>
  </si>
  <si>
    <t>Nespotřebované dotace z rozpočtu EU a mez.smluv</t>
  </si>
  <si>
    <t>Nespotřebované účelové peněžní dary</t>
  </si>
  <si>
    <t>Nespotřebované investiční dary</t>
  </si>
  <si>
    <t>n) Daňová úspora</t>
  </si>
  <si>
    <t>o) Rozbor konečných stavů fondů</t>
  </si>
  <si>
    <t>h) Stav pohledávek</t>
  </si>
  <si>
    <t>33063 Šablony  II.</t>
  </si>
  <si>
    <t>170533086 Doučování</t>
  </si>
  <si>
    <t>170533087 Digit. učební pomůcky</t>
  </si>
  <si>
    <t>170533088 Prevence dig. propasti</t>
  </si>
  <si>
    <t>Provozní příspěvek - elektřina</t>
  </si>
  <si>
    <t>Provozní příspěvek - plyn</t>
  </si>
  <si>
    <t>33351 Provázející učitelé ve školách</t>
  </si>
  <si>
    <t>143x33092 OP JAK</t>
  </si>
  <si>
    <t>Doloženo ano/ne (vyplňte)</t>
  </si>
  <si>
    <t>opravy transferového účtu - nutno vysvětlit !</t>
  </si>
  <si>
    <t>Popis majetku s transferovým podílem + inventární číslo majetku</t>
  </si>
  <si>
    <t>Rok pořízení nebo úpravy  MM/RRRR</t>
  </si>
  <si>
    <t>Použití vyhlášky 410/2009 při nízkém příspěvku na odpisy     416/649 = nekryté odpisy svěř. majetku</t>
  </si>
  <si>
    <t>Organizace:</t>
  </si>
  <si>
    <t>Částka zaúčtována do RF 414</t>
  </si>
  <si>
    <t>Nevázané prostředky FI (zůstatek k čerpání v letech následujících)</t>
  </si>
  <si>
    <t>Nevázané prostředky RF (zůstatek k čerpání v letech následujících)</t>
  </si>
  <si>
    <t>Daňová úspora - výpočet částky</t>
  </si>
  <si>
    <t>PS k 01.01.2024</t>
  </si>
  <si>
    <t>Komentář k účetní závěrce k 31.12.2024</t>
  </si>
  <si>
    <t>KS k 31.12.2024</t>
  </si>
  <si>
    <t>645, 646 Výnosy z prodeje dl. majetku kromě pozemků:</t>
  </si>
  <si>
    <t>648 Čerpání fondů:</t>
  </si>
  <si>
    <t>Rozpis transferů 2024</t>
  </si>
  <si>
    <t>PS  374 + 472         k 01.01.2024</t>
  </si>
  <si>
    <t>Převod nevyčerp.fin. prostředků EU z RF 414 na zálohy SÚ ( D 472)     k 01.01.2024</t>
  </si>
  <si>
    <t>Přijaté zálohy 2024                (obrat D 374, 472)</t>
  </si>
  <si>
    <t>Zúčtované 2024        (obrat MD 374, 472)</t>
  </si>
  <si>
    <t>Převod nevyčerp.fin. prostředků EU z SÚ 472 MD na RF ( D 414)    k 31.12.2024</t>
  </si>
  <si>
    <t>PS  388 transfery                 k 01.01.2024</t>
  </si>
  <si>
    <t>Výnosy transferů 2024               (obrat MD 388)</t>
  </si>
  <si>
    <t>Investiční dotace poskytnutá v roce 2024  416 Fond investic   (401MD/416D)</t>
  </si>
  <si>
    <t>INVESTIČNÍ MAJETEK 2024  Transferové odpisy</t>
  </si>
  <si>
    <t>počáteční stav 403 k 01.01.2024</t>
  </si>
  <si>
    <t>Transferové odpisy  rok 2024</t>
  </si>
  <si>
    <t>Výše investičního transferu z pořizovací ceny majetku pořízeného po 01.01.2024</t>
  </si>
  <si>
    <t>Vlastní transferové odpisy v hlavní činnosti za 1-12/2024</t>
  </si>
  <si>
    <t>Rozpuštěný transfer k 31.12.2023</t>
  </si>
  <si>
    <t>Vlastní transferové odpisy v doplňkové činnosti za 1-12/2024</t>
  </si>
  <si>
    <t>Výsledek hospodaření (VH) - rok 2024</t>
  </si>
  <si>
    <t>A.   Výsledek hospodaření za rok 2024</t>
  </si>
  <si>
    <t>VH CELKEM  k 31.12.2024 před zdaněním</t>
  </si>
  <si>
    <t>Zisk z hospodaření celkem - za r. 2024</t>
  </si>
  <si>
    <t xml:space="preserve"> příděl ze zlepšeného VH roku 2024 v Kč (schvalovací řízení)</t>
  </si>
  <si>
    <t xml:space="preserve"> příděl ze zlepšeného VH roku 2024 v %</t>
  </si>
  <si>
    <t>v r. 2024 nerozděluje se</t>
  </si>
  <si>
    <t>Ztráta z hospodaření celkem - za r. 2024</t>
  </si>
  <si>
    <t>Přehled  účetních odpisů k 31.12.2024</t>
  </si>
  <si>
    <t>celkové roční účetní odpisy     za HČ</t>
  </si>
  <si>
    <r>
      <t xml:space="preserve"> roční účetní odpisy DČ </t>
    </r>
    <r>
      <rPr>
        <i/>
        <sz val="10"/>
        <rFont val="Arial"/>
        <family val="2"/>
        <charset val="238"/>
      </rPr>
      <t>(vlastní zdroje)</t>
    </r>
  </si>
  <si>
    <t>celkové roční účetní odpisy     za DČ</t>
  </si>
  <si>
    <t>zůstatková cena       k 31.12. sledovaného roku</t>
  </si>
  <si>
    <t>Přehled přijatých darů v roce 2024</t>
  </si>
  <si>
    <t>Částka čerpána v roce 2024</t>
  </si>
  <si>
    <t xml:space="preserve">Zbývající částka         k dočerpání </t>
  </si>
  <si>
    <t>Stav pohledávek po lhůtě splatnosti k 31.12.2024</t>
  </si>
  <si>
    <t>Schvalování účetní závěrky za rok 2024</t>
  </si>
  <si>
    <t>Výše uvedená účetní jednotka zastoupená statutárním orgánem potvrzuje předání níže uvedených podkladů ke kontrole odpovědnému pracovníkovi OŠMTS        ve stanoveném termínu a předání originálů popř. kopií nejpozději do 25.02.2025</t>
  </si>
  <si>
    <t>Forma předložení dokladů do 25.02.2025</t>
  </si>
  <si>
    <t>3. Invetarizační zpráva za rok 2024</t>
  </si>
  <si>
    <t>5. Zpráva auditora o ověření účetní závěrky 2024</t>
  </si>
  <si>
    <t>Finanční vypořádání příspěvků, dotací a návratných finančních výpomocí roku 2024</t>
  </si>
  <si>
    <t>Poskytnuto       k 31.12.2024</t>
  </si>
  <si>
    <t>Použito              k 31.12.2024</t>
  </si>
  <si>
    <t>1/ Neinvestiční příspěvky na provoz od zřizovatele celkem - kap. 913 04</t>
  </si>
  <si>
    <t>2/ Mimořádné neinvestiční účelové příspěvky od zřizovatele celkem - kap. 912 04</t>
  </si>
  <si>
    <t>Vyúčtování provozního příspěvku za rok 2024</t>
  </si>
  <si>
    <t>ke dni 31.12.2024</t>
  </si>
  <si>
    <r>
      <t>skutečných stavů majetku vlastního</t>
    </r>
    <r>
      <rPr>
        <b/>
        <u/>
        <sz val="11"/>
        <rFont val="Times New Roman"/>
        <family val="1"/>
        <charset val="238"/>
      </rPr>
      <t xml:space="preserve"> příspěvkové organizaci</t>
    </r>
    <r>
      <rPr>
        <b/>
        <sz val="11"/>
        <rFont val="Times New Roman"/>
        <family val="1"/>
        <charset val="238"/>
      </rPr>
      <t xml:space="preserve"> ke dni 31.12.2024</t>
    </r>
  </si>
  <si>
    <t>Rozdíl                  v Kč</t>
  </si>
  <si>
    <t>Oprávky            v Kč</t>
  </si>
  <si>
    <t>Skutečný stav             v Kč</t>
  </si>
  <si>
    <t>Rozdíl                            v Kč</t>
  </si>
  <si>
    <t>Oprávky                    v Kč</t>
  </si>
  <si>
    <r>
      <t xml:space="preserve">skutečných stavů majetku </t>
    </r>
    <r>
      <rPr>
        <b/>
        <u/>
        <sz val="11"/>
        <rFont val="Times New Roman"/>
        <family val="1"/>
        <charset val="238"/>
      </rPr>
      <t>předaného k hospodaření  příspěvkové organizaci</t>
    </r>
    <r>
      <rPr>
        <b/>
        <sz val="11"/>
        <rFont val="Times New Roman"/>
        <family val="1"/>
        <charset val="238"/>
      </rPr>
      <t xml:space="preserve"> ke dni 31.12.2024</t>
    </r>
  </si>
  <si>
    <t>Oprávky                v Kč</t>
  </si>
  <si>
    <t>Daňové přiznání za rok 2024  (pokud je sestaveno do data závěrky)</t>
  </si>
  <si>
    <t>Daňové přiznání za rok 2023</t>
  </si>
  <si>
    <r>
      <t xml:space="preserve">Čerpání daňové úspory - </t>
    </r>
    <r>
      <rPr>
        <b/>
        <sz val="10"/>
        <color rgb="FFFF0000"/>
        <rFont val="Arial"/>
        <family val="2"/>
        <charset val="238"/>
      </rPr>
      <t>vypište čísla účetních dokladů roku 2024</t>
    </r>
    <r>
      <rPr>
        <b/>
        <sz val="10"/>
        <rFont val="Arial"/>
        <family val="2"/>
        <charset val="238"/>
      </rPr>
      <t>, kterými je čerpána  úspora za rok 2023</t>
    </r>
  </si>
  <si>
    <t>ROZPIS konečných stavů fondů k 31.12.2024</t>
  </si>
  <si>
    <t>Rozklad konečného stavu RF k 31.12.2024</t>
  </si>
  <si>
    <t>Rozklad konečného stavu FI k 31.12.2024</t>
  </si>
  <si>
    <t>Příděl do fondu 1 - 12</t>
  </si>
  <si>
    <t>Hrazené z provoz. příspěvku</t>
  </si>
  <si>
    <t>413, 414 - rezervní fond</t>
  </si>
  <si>
    <t>Stipendia   2023/2024</t>
  </si>
  <si>
    <t>Stipendia   2024/2025</t>
  </si>
  <si>
    <t>144x13021 Podpora škol. stravování 2023/2024</t>
  </si>
  <si>
    <t>144x13021 Podpora škol. stravování 2024/2025</t>
  </si>
  <si>
    <t>Daň z příjmu právnických osob (591+595)</t>
  </si>
  <si>
    <t>Celková skutečná spotřeba od 1.1.2024 - 31.12.2024 dle odečtových hodin či fakturace</t>
  </si>
  <si>
    <t>GJ</t>
  </si>
  <si>
    <t>Veškeré podklady k vyúčtování dotací roku 2024 jsou k dispozici ve škole / školském zařízení.</t>
  </si>
  <si>
    <t>Nespotřebované investiční dotace</t>
  </si>
  <si>
    <t>Popis majetku po jednotlivé investiční akci</t>
  </si>
  <si>
    <t>Pořízení majetku na MD účtu 042 v Kč</t>
  </si>
  <si>
    <t>Zařazení majetku do užívání  DAL 042 v Kč</t>
  </si>
  <si>
    <t>Částka čerpání fondu investic</t>
  </si>
  <si>
    <t>Rozpis 042 v počátečním stavu účtu k 1.1.2024 v Kč</t>
  </si>
  <si>
    <t>Kontrola čerpání fondu investic v roce 2024</t>
  </si>
  <si>
    <t>Datum čerpání Fondu investic - pouze RRRR</t>
  </si>
  <si>
    <r>
      <t xml:space="preserve">Uplatněná daňová úspora za rok 2024 - </t>
    </r>
    <r>
      <rPr>
        <b/>
        <sz val="10"/>
        <rFont val="Arial CE"/>
        <charset val="238"/>
      </rPr>
      <t>pokud máte odevzdané daňové přiznání</t>
    </r>
    <r>
      <rPr>
        <sz val="10"/>
        <rFont val="Arial CE"/>
        <charset val="238"/>
      </rPr>
      <t xml:space="preserve">                             = ř. 251 daňového přiznání</t>
    </r>
  </si>
  <si>
    <t>04/2014</t>
  </si>
  <si>
    <t>TechUp-Inkubátor-termostat ST 1   inv.č.52651700001</t>
  </si>
  <si>
    <t>TechUp-Váha  analytická AS 160.R2 inv.č.52924220005</t>
  </si>
  <si>
    <t>TechUp-Váha analytická AS 220.R2 inv.č.52924220006</t>
  </si>
  <si>
    <t>TechUp-Váha analytickáXA 100/2X inv.č.52924220007</t>
  </si>
  <si>
    <t>TechUp-Demineralizační zařízení inv.č.53299530001</t>
  </si>
  <si>
    <t>07/2016</t>
  </si>
  <si>
    <t>ROP Soustruh universální Master 400  inv.č.42940210038</t>
  </si>
  <si>
    <t>ROP Pila formátovací kotoučová FS S inv.č.42940420023</t>
  </si>
  <si>
    <t>ROP Geotest 60 Radio 
inv.č.63320650014</t>
  </si>
  <si>
    <t>ROP TZ Ocelokolna - dolní hala inv.č.14621190023</t>
  </si>
  <si>
    <t>08/2018</t>
  </si>
  <si>
    <t>TZ Budova Lužická SB a NB inv.č.14621170036</t>
  </si>
  <si>
    <t>04/2019</t>
  </si>
  <si>
    <t>COV TZ Budova Lužická SB a NB              inv. č. 14621170037</t>
  </si>
  <si>
    <t>COV TZ Budova Dílny 28. října                inv. č. 14621170038</t>
  </si>
  <si>
    <t>COV TZ Budova B´Sklady 28. října                 inv. č. 14621170039</t>
  </si>
  <si>
    <t>COV TZ Škola 28. října - objekt C                 inv. č. 14621170040</t>
  </si>
  <si>
    <t>COV Garáže                                               inv. č. 14621190024</t>
  </si>
  <si>
    <t>COV Skladová a předváděcí hala           inv.č.  14621190025</t>
  </si>
  <si>
    <t>COV TZ Penzion (3.-5.NP škola)-objekt E        inv.č. 14621190026</t>
  </si>
  <si>
    <t>COV Odstavná a předváděcí plocha zem. tech. Inv. č. 24623110008</t>
  </si>
  <si>
    <t>05/2019</t>
  </si>
  <si>
    <t>COV Návěs UMEGA třístranně sklopný            inv. č. 63420230018</t>
  </si>
  <si>
    <t>08/2019</t>
  </si>
  <si>
    <t>COV Displej interaktivní A50                        inv. č. 53002180010</t>
  </si>
  <si>
    <t>COV Tabule interakt. vč. projektoru EPSON a ozvučení inv. č. 53002180011</t>
  </si>
  <si>
    <t>COV Tabule interakt. vč. projektoru EPSON a ozvučení inv. č. 53002180012</t>
  </si>
  <si>
    <t>COV Tabule interakt. vč. projektoru EPSON a ozvučení inv. č. 53002180013</t>
  </si>
  <si>
    <t>COV Kontejner pro NTB s dobíjecí stanicí inv. č. 73614120021</t>
  </si>
  <si>
    <t>COV Kontejner pro NTB s dobíjecí stanicí inv. č. 73614120022</t>
  </si>
  <si>
    <t>COV Displej interaktivní                                   inv. č. 53002180014</t>
  </si>
  <si>
    <t>COV Pec etážová s kynárnou                    inv. č. 42953150040</t>
  </si>
  <si>
    <t>COV Lednice profi dvoudvéřová  ASBER        inv. č. 32923130010</t>
  </si>
  <si>
    <t>COV Lednice profi dvoudvéřová  ASBER        inv. č. 32923130011</t>
  </si>
  <si>
    <t>COV Ostrůvek velký vč. katedry                   inv. č. 73614120023</t>
  </si>
  <si>
    <t>COV Ostrůvek malý 
inv. č. 73614120024</t>
  </si>
  <si>
    <t>COV Plocha pracovní se dřezem, umyvadlem vč. horních skříněk 
inv. č. 73614120025</t>
  </si>
  <si>
    <t>COV Plocha pracovní se dřezem, umyvadlem vč. horních skříněk 
inv. č. 73614120026</t>
  </si>
  <si>
    <t>COV Vyorávač brambor dvouřádkový WEGA inv. č. 62932000021</t>
  </si>
  <si>
    <t>COV Čelní nakladač TL 140 SL červený           inv. č. 62932000022</t>
  </si>
  <si>
    <t>COV Rozmetadlo chlévské mrvy Cynkomet N 233/4 inv. č.62932140003</t>
  </si>
  <si>
    <t>COV Mulčovač jednomotorový R200               inv. č. 62932000023</t>
  </si>
  <si>
    <t>COV Audiotechnika 
inv. č. 73230480002</t>
  </si>
  <si>
    <t>COV Audiotechnika
 inv. č. 73230480003</t>
  </si>
  <si>
    <t>COV Audiotechnika 
inv. č. 73230480004</t>
  </si>
  <si>
    <t>COV Tabule interaktivní SMART Board 880 s přísl. inv. č. 5302180015</t>
  </si>
  <si>
    <t xml:space="preserve">COV Virtuální svařovací trenažér Apolo 
inv. č. 53299530002             </t>
  </si>
  <si>
    <t>COV CNC řezací automat                             inv. č. 42940620036</t>
  </si>
  <si>
    <t>COV Frézka spodní profil 45 s přísl. a podvačem inv. č. 4294022073</t>
  </si>
  <si>
    <t>COV Bruska dvouválcová JET DDS-225  inv. č. 42940310027</t>
  </si>
  <si>
    <t>COV Zvedák čtyřsloupový GALTA                 inv. č. 62922130012</t>
  </si>
  <si>
    <t>COV Tester pro analýzu systému vozidel inv. č. 63320650015</t>
  </si>
  <si>
    <t>COV INTERAKT. VÝUK. SYSTÉM- FUNKČNÍ MODULY inv. č. 53299530003</t>
  </si>
  <si>
    <t>COV PC s řídícím SW animace výuk. metodiky inv. č. 53299530004</t>
  </si>
  <si>
    <t>COV Elektrický kotel - roz. modul                       inv. č. 53299530005</t>
  </si>
  <si>
    <t>COV Přípojka plynu  a zabezp. kotelny - roz. modul inv. č. 53299530006</t>
  </si>
  <si>
    <t>COV KOMB. ROZDĚLOVAČ+SBĚRAČ, EXPANZNÍ NÁDOBA  - ROZ. MODUL 
inv. č. 53299530007</t>
  </si>
  <si>
    <t>COV HYDRAULICKÝ VYROVNÁVAČ DYNAM. TLAKŮ  - ROZ. MODUL
 inv. č. 53299530008</t>
  </si>
  <si>
    <t>COV NEPŘÍMOTOPNÝ ZÁSOBNÍK PRO OHŘEV TEPLÉ VODY  - ROZ. MODUL
 inv. č. 53299530009</t>
  </si>
  <si>
    <t>COV DESKOVÝ VÝMĚNÍK PRO OHŘEV TEPLÉ VODY  - ROZEB. MODUL 
 inv. č. 53299530010</t>
  </si>
  <si>
    <t>COV HYDRAULIKA OTOPNÝCH TĚLES  - ROZEB. MODUL inv. č. 53299530011</t>
  </si>
  <si>
    <t>COV VODOVODNÍ PŘÍPOJKA  - ROZEB. MODUL inv. č. 53299530012</t>
  </si>
  <si>
    <t>COV VODOVODNÍ BATERIE  - ROZEB. MODUL inv. č. 53299530013</t>
  </si>
  <si>
    <t>COV Soustruh univ. hrotový M 300/1000        inv. č. 42940210039</t>
  </si>
  <si>
    <t>COV Soustruh univ. hrotový M 300/1000        inv. č. 42940210040</t>
  </si>
  <si>
    <t>COV Soustruh univ. hrotový M 300/1000        inv. č. 42940210041</t>
  </si>
  <si>
    <t>COV Soustruh univ. hrotový M 300/1000        inv. č. 42940210042</t>
  </si>
  <si>
    <t>COV Soustruh univ. hrotový M 300/1000        inv. č. 42940210043</t>
  </si>
  <si>
    <t>COV Soustruh univ. hrotový M 300/1000    inv. č.42940210044</t>
  </si>
  <si>
    <t>COV Závitořez elektrický  inv. č. 42940230003</t>
  </si>
  <si>
    <t>COV Frézka na výrobu plošných spojů IS 400 vč. SW inv. č. 42940220074</t>
  </si>
  <si>
    <t>COV Gravírovací obráběcí stroj CNC IS 6000 vč. SW inv. č. 42940220075</t>
  </si>
  <si>
    <t>12/2019</t>
  </si>
  <si>
    <t>TZ Budova dílny B 
inv.č.14621170041</t>
  </si>
  <si>
    <t>09/2019</t>
  </si>
  <si>
    <t>COP DAF Nákladní automobil 
inv. č. 63410430005</t>
  </si>
  <si>
    <t>09/2020</t>
  </si>
  <si>
    <t>COP Traktor Zetor Proxima L01 5133
 inv. č. 62931000010</t>
  </si>
  <si>
    <t>COP Třídička brambor Gawron M-647 inv.č. 629321000024</t>
  </si>
  <si>
    <t>COP GPS navigace LD-AGRO 
inv.č. 52652100001</t>
  </si>
  <si>
    <t>09/2021</t>
  </si>
  <si>
    <t>COP Kompaktor Bomet U 985 inv.č. 62932000025</t>
  </si>
  <si>
    <t>COP Lis svinovací LB-V120  
inv.č. 62932000026</t>
  </si>
  <si>
    <t>COP Pluh Junior Roto  
inv.č. 62932000027</t>
  </si>
  <si>
    <t>COP Obraceč píce OZ-454  
inv.č. 62932000028</t>
  </si>
  <si>
    <t>COP Stroj žací diskový SD-220  
inv.č. 62932000029</t>
  </si>
  <si>
    <t>COP Vyorávač brambor Z 653 
 inv.č. 62932000030</t>
  </si>
  <si>
    <t>COP Drtič větví Muréna DV 100 
 inv.č. 62932000031</t>
  </si>
  <si>
    <t>09/2022</t>
  </si>
  <si>
    <t>COP Traktor Zetor Proxima CL 90 
 L01 5176 inv. č. 62931000011</t>
  </si>
  <si>
    <t>COP Přívěs traktorový jednoosý 
inv. č. 63420230019</t>
  </si>
  <si>
    <t>COP Válce Cambridge 3
 inv. č. 62932000032</t>
  </si>
  <si>
    <t>09/2023</t>
  </si>
  <si>
    <t>COP Traktor Zetor Major CL80
 inv. č. 62931000012</t>
  </si>
  <si>
    <t>COP Secí stroj diskový
 inv. č. 62932000033</t>
  </si>
  <si>
    <t>COP Stroj sázecí dvouřádkový
 inv.č. 62932000034</t>
  </si>
  <si>
    <t>06/2024</t>
  </si>
  <si>
    <t>Hyundai Kona, SPZ EL175CF,  
inv.č. 63410210029</t>
  </si>
  <si>
    <t>08/2024</t>
  </si>
  <si>
    <t>COP Sekačka autonomní  AM 550 EPOS
inv.č. 42790400001</t>
  </si>
  <si>
    <t>COP Sekačka autonomní  AM 430X NERA
inv.č. 42790400002</t>
  </si>
  <si>
    <t>COP Diagnostické zařízení JALTEST V9
inv.č. 63320650016</t>
  </si>
  <si>
    <t>09/2024</t>
  </si>
  <si>
    <t>COP Svařovací trenažér
inv.č. 53299530014</t>
  </si>
  <si>
    <t>Dílenský vozík</t>
  </si>
  <si>
    <t>COP diagnostika</t>
  </si>
  <si>
    <t>COP sekačka AM 550 Epos</t>
  </si>
  <si>
    <t>COP sekačka AM 430x Nera</t>
  </si>
  <si>
    <t>COP svářecí trenažér</t>
  </si>
  <si>
    <t>Poskytnuté peněžní dary    §14</t>
  </si>
  <si>
    <t>Ostatní čerpání                       §13</t>
  </si>
  <si>
    <t>Střední zdravotnická škola  a Střední odborná škola, Česká Lípa, příspěvková organizace</t>
  </si>
  <si>
    <t>číslo org.: 1437</t>
  </si>
  <si>
    <t>Provozní příspěvek - dálkové vytápění</t>
  </si>
  <si>
    <t>Účelový příspěvek - výměna otvorových výplní - haly Svojsíkova stezka a tělocvična Lužická</t>
  </si>
  <si>
    <t>Mimořádný účelový příspěvek - "Oprava elektrorozvodů"</t>
  </si>
  <si>
    <t>Mimořádný účelový příspěvek - "Příprava prostor pro SPC, SVP a PPP Česká Lípa - studie"</t>
  </si>
  <si>
    <t>33063 NAKAP II. neinvestice (i šablony III.) - podíl ČR 10%</t>
  </si>
  <si>
    <t>33063 NAKAP II. neinvestice (i šablony III.) - podíl EU 85%</t>
  </si>
  <si>
    <t>33063 NAKAP II. neinvestice (i šablony III.) - podíl KÚ 5%</t>
  </si>
  <si>
    <t>143133092 Šablony OP JAK - národní podíl</t>
  </si>
  <si>
    <t>143533092 Šablony OP JAK - evropský podíl</t>
  </si>
  <si>
    <t>Dotace Státní zemědělský intervenční fond</t>
  </si>
  <si>
    <t>Iva Luňáková</t>
  </si>
  <si>
    <t>481 131 052/5904</t>
  </si>
  <si>
    <t>Mgr. Hana Kubátová Ortová</t>
  </si>
  <si>
    <t>podpis: ……………………………</t>
  </si>
  <si>
    <t>Kamila Štefková</t>
  </si>
  <si>
    <t>……………………</t>
  </si>
  <si>
    <t>podpis: …………………………..….</t>
  </si>
  <si>
    <t>548,2373 MWh</t>
  </si>
  <si>
    <t>2 734,5851 MWh</t>
  </si>
  <si>
    <t>Regionální agrární rada Libereckého kraje IČO: 70944237</t>
  </si>
  <si>
    <t>15.12.2020 
č. 317/VI/20/RK</t>
  </si>
  <si>
    <t>Škoda Auto a.s., 
IČO: 00177041</t>
  </si>
  <si>
    <t>Škoda Auto a.s., 
IČO: 00177042</t>
  </si>
  <si>
    <t>19.3.2024
538/24/RK</t>
  </si>
  <si>
    <t>7.5.2024
920/24/RK</t>
  </si>
  <si>
    <t>22 ks laptopů</t>
  </si>
  <si>
    <t>17 ks desktopů s příslušenstvím</t>
  </si>
  <si>
    <t>Usušený s.r.o, zboží do kantýny</t>
  </si>
  <si>
    <t>Jizerské pekárny s.r.o., potraviny na sklad</t>
  </si>
  <si>
    <t>Jizerské pekárny s.r.o., zboží do kantýny</t>
  </si>
  <si>
    <t>Bidfood Czech Republic s.r.o. - dobropis</t>
  </si>
  <si>
    <t>Ptáček velkoobchod, a.s., instalatérský materiál</t>
  </si>
  <si>
    <t>Jedlička Ladislav, pronájem tělocvičny</t>
  </si>
  <si>
    <t>M+L Montáže s.r.o., produktivní práce žáků</t>
  </si>
  <si>
    <t>HLD-IN s.r.o.,  produktivní práce žáků</t>
  </si>
  <si>
    <t>NOPROSU HOLDING s.r.o.,  produktivní práce žáků</t>
  </si>
  <si>
    <t>Aleš Vávra,  produktivní práce žáků</t>
  </si>
  <si>
    <t>Okresní správa sociálního zabezpečení Česká Lípa</t>
  </si>
  <si>
    <t>bez závad</t>
  </si>
  <si>
    <t>2023-2024</t>
  </si>
  <si>
    <t>plnění povinností v nemocenském pojištění, plnění v oblasti pojistného, plnění povinnosti v důchodovém pojištění</t>
  </si>
  <si>
    <t>ANO</t>
  </si>
  <si>
    <t>Bedřiška Vorlíčková - produktivní práce žáků</t>
  </si>
  <si>
    <t>pronájmy</t>
  </si>
  <si>
    <t>hostinská činnost</t>
  </si>
  <si>
    <t>provozování tělových. sport. zařízení</t>
  </si>
  <si>
    <t>ubytovací služby</t>
  </si>
  <si>
    <t>kovo, rekvalifikace</t>
  </si>
  <si>
    <t xml:space="preserve"> Zisk roku 2024 vznikl zejména pronájmem školních a ubytovacích prostor. </t>
  </si>
  <si>
    <t>NE</t>
  </si>
  <si>
    <t>5240004, 5240005, 5240021, 5240023, 5240035, 5240036, 5240039</t>
  </si>
  <si>
    <t>Název akce</t>
  </si>
  <si>
    <t xml:space="preserve">Popis </t>
  </si>
  <si>
    <t>Částka čerpání z fondu do výše ř. 16</t>
  </si>
  <si>
    <t>Výměna osvětlení</t>
  </si>
  <si>
    <t>Výměna protipožárních dveří</t>
  </si>
  <si>
    <t>Nutná výměna v rámci PO.</t>
  </si>
  <si>
    <t>Pořízení učebních pomůcek ( především pro učební obory typu H - 14 oborů )</t>
  </si>
  <si>
    <t>Rezerva na provozní havárie</t>
  </si>
  <si>
    <t>Rezerva na spoluúčast na případné projekty*/</t>
  </si>
  <si>
    <t>Částka čerpání z fondu do výše ř. 40</t>
  </si>
  <si>
    <t>COP - zemědělský teleskopický manipulátor</t>
  </si>
  <si>
    <t>Z důvodu úspory elektrické energie bude provedena výměna osvětlení za LED panely v malé tělocvičně Lužická.</t>
  </si>
  <si>
    <t>Užitkové terénní vozidlo</t>
  </si>
  <si>
    <t>Klimatizační jednotky</t>
  </si>
  <si>
    <t>Projektová dokumentace na venkovní SA</t>
  </si>
  <si>
    <t>Plánované čerpání RF v roce 2025 a následujících</t>
  </si>
  <si>
    <t>V souvislosti s nárůstem cen dochází nyní k situaci, že vybavení, které by ještě nedávno stálo méně než  40 000,- Kč, v současné době tuto částku překračuje. Nemůžeme proto pořídit vybavení pro výuku, neboť se nyní již jedná o investici. Není proto možné použít například mimo rozpočtových zdrojů, jako je například projekt "Šablony".
Rádi bychom využili zisk z naší doplňkové činnosti k pořízení učebních pomůcek pro výuku odborných předmětů a také pro výuku na odborném výcviku.</t>
  </si>
  <si>
    <t>1. Škola je zařazena do projektu COP na další čtyři roky 2024-2028. Proto bude ročně třeba 400 až 700 tisíc jako spolúčast k dotaci Ministerstva zemědělství ČR (ve výši 1,4 mil Kč/ročně).                                2. V roce 2025 předpokládáme spoluúčast k daru Škoda Auto ve výši 25 000,-Kč.</t>
  </si>
  <si>
    <t>MZE - Centra odborné přípravy 2024-2028</t>
  </si>
  <si>
    <t xml:space="preserve">Celkovou částku 2 200 000,- Kč musí škola po pořízení uhradit z vlastních zdrojů. Následně po schválení dotace MZ obdrží max.                         1 428 000,- Kč zpět na svůj účet (prosinec 2024). SZŠ a SOŠ byla jmenována Ministerstvem zemědělství ČR  jako „Centrum odborné přípravy“. Z přidělené dotace v roce 2024 plánuje pořídit  uvedené zařízení. Jedná se o novou techniku, která již odpovídá modernímu zemědělství a výuce v oboru Zemědělec – farmář 41-51-H/01.   </t>
  </si>
  <si>
    <t>Plánované čerpání FI v roce 2025 a následujících</t>
  </si>
  <si>
    <t>Datové projektory</t>
  </si>
  <si>
    <t>Trenažér pro autoškolu</t>
  </si>
  <si>
    <t>Výuka oborů automechanik, zemědělec - farmář, lesnické práce, které mají v RVP zkoušky autoškoly - doplněk výuky.</t>
  </si>
  <si>
    <t>V každé třídě školy je datový projektor a datové projektory jsou také na odborném výcviku. Většina z nich byla pořízena přibližně ve stejné době a jsou na hranici životnosti. V roce 2025 chceme začít s jejich postupnou výměnou.</t>
  </si>
  <si>
    <t>Venkovní sportovní areál neprošel od doby vzniku školy žádnou rekonstrukcí, žáci (1 150) využívají v rámci hodin TV venkovní areál. Současná plocha fotbalového hřiště je zcela nevyhovující, stejně tak běžecký štěrkový ovál.</t>
  </si>
  <si>
    <t>S ohledem na vysoké teploty v měsících květen, červen a září počítá škola s instalací klimatizačních jednotek na jižních stranách budov.</t>
  </si>
  <si>
    <t>Multifunkční vozidlo s předním pluhem na odhrn sněhu, zametacím kartáčem, vozíkem na rozmetání soli a nákladní plochou na převozy materiálu v areálu školy.</t>
  </si>
  <si>
    <t>Projektová dokumentace pro instalaci plynového kotle</t>
  </si>
  <si>
    <t>Projektová dokumentace rekonstrukce areálového rozvodu vody</t>
  </si>
  <si>
    <t>Projektová dokumentace snížení energetické náročnosti budov Svojsíkova stezka</t>
  </si>
  <si>
    <t>Projektová dokumentace zlepšení tepelně technických vlastností konstrukcí budov Svojsíkova stezka</t>
  </si>
  <si>
    <r>
      <t xml:space="preserve">Firewall - </t>
    </r>
    <r>
      <rPr>
        <sz val="10"/>
        <color rgb="FFFF0000"/>
        <rFont val="Arial"/>
        <family val="2"/>
        <charset val="238"/>
      </rPr>
      <t>účtováno na 041</t>
    </r>
  </si>
  <si>
    <r>
      <t>Rozpis pořizovaného investičního majetku na účtu</t>
    </r>
    <r>
      <rPr>
        <b/>
        <sz val="16"/>
        <color rgb="FFFF0000"/>
        <rFont val="Arial"/>
        <family val="2"/>
        <charset val="238"/>
      </rPr>
      <t xml:space="preserve"> 041</t>
    </r>
    <r>
      <rPr>
        <b/>
        <sz val="16"/>
        <rFont val="Arial"/>
        <family val="2"/>
        <charset val="238"/>
      </rPr>
      <t xml:space="preserve"> a 042 za rok 2024</t>
    </r>
  </si>
  <si>
    <t>Konečný stav účtu 042                                 k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</si>
</sst>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0\ [$EUR]"/>
    <numFmt numFmtId="165" formatCode="#,##0.00\ &quot;Kč&quot;"/>
    <numFmt numFmtId="166" formatCode="#,##0.00\ _K_č"/>
    <numFmt numFmtId="167" formatCode="0.0000%"/>
    <numFmt numFmtId="168" formatCode="[$-F800]dddd\,\ mmmm\ dd\,\ yyyy"/>
    <numFmt numFmtId="169" formatCode="#,##0.00\ "/>
    <numFmt numFmtId="170" formatCode="0.00000"/>
  </numFmts>
  <fonts count="86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20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14"/>
      <name val="Arial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b/>
      <u/>
      <sz val="20"/>
      <name val="Arial"/>
      <family val="2"/>
      <charset val="238"/>
    </font>
    <font>
      <b/>
      <u/>
      <sz val="14"/>
      <name val="Arial"/>
      <family val="2"/>
      <charset val="238"/>
    </font>
    <font>
      <b/>
      <sz val="9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name val="Arial"/>
      <family val="2"/>
      <charset val="238"/>
    </font>
    <font>
      <b/>
      <sz val="20"/>
      <name val="Wingdings"/>
      <charset val="2"/>
    </font>
    <font>
      <b/>
      <sz val="14"/>
      <color indexed="10"/>
      <name val="Wingdings"/>
      <charset val="2"/>
    </font>
    <font>
      <b/>
      <u/>
      <sz val="14"/>
      <color indexed="10"/>
      <name val="Arial"/>
      <family val="2"/>
      <charset val="238"/>
    </font>
    <font>
      <b/>
      <sz val="11"/>
      <name val="Arial"/>
      <family val="2"/>
      <charset val="238"/>
    </font>
    <font>
      <i/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sz val="9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4"/>
      <color indexed="10"/>
      <name val="Arial"/>
      <family val="2"/>
      <charset val="238"/>
    </font>
    <font>
      <sz val="9"/>
      <name val="Arial"/>
      <family val="2"/>
      <charset val="238"/>
    </font>
    <font>
      <b/>
      <sz val="14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2"/>
      <name val="Arial"/>
      <family val="2"/>
      <charset val="238"/>
    </font>
    <font>
      <b/>
      <sz val="12"/>
      <color indexed="8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8"/>
      <name val="Arial"/>
      <family val="2"/>
      <charset val="238"/>
    </font>
    <font>
      <sz val="12"/>
      <name val="Arial"/>
      <family val="2"/>
      <charset val="238"/>
    </font>
    <font>
      <b/>
      <sz val="16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1"/>
      <color indexed="10"/>
      <name val="Arial"/>
      <family val="2"/>
      <charset val="238"/>
    </font>
    <font>
      <b/>
      <sz val="12"/>
      <name val="Arial CE"/>
      <charset val="238"/>
    </font>
    <font>
      <b/>
      <sz val="12"/>
      <name val="Arial CE"/>
    </font>
    <font>
      <sz val="12"/>
      <name val="Arial CE"/>
    </font>
    <font>
      <sz val="12"/>
      <name val="Arial CE"/>
      <charset val="238"/>
    </font>
    <font>
      <b/>
      <i/>
      <sz val="12"/>
      <name val="Arial CE"/>
      <charset val="238"/>
    </font>
    <font>
      <b/>
      <sz val="12"/>
      <name val="Arial CE"/>
      <family val="2"/>
      <charset val="238"/>
    </font>
    <font>
      <b/>
      <sz val="20"/>
      <name val="Arial CE"/>
      <charset val="238"/>
    </font>
    <font>
      <b/>
      <u/>
      <sz val="11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b/>
      <u/>
      <sz val="10"/>
      <name val="Arial"/>
      <family val="2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6"/>
      <name val="Arial"/>
      <family val="2"/>
      <charset val="238"/>
    </font>
    <font>
      <b/>
      <u/>
      <sz val="18"/>
      <name val="Arial"/>
      <family val="2"/>
      <charset val="238"/>
    </font>
    <font>
      <sz val="10"/>
      <name val="Arial CE"/>
      <charset val="238"/>
    </font>
    <font>
      <b/>
      <sz val="8"/>
      <name val="Arial CE"/>
      <family val="2"/>
      <charset val="238"/>
    </font>
    <font>
      <b/>
      <sz val="11"/>
      <color indexed="10"/>
      <name val="Arial"/>
      <family val="2"/>
      <charset val="238"/>
    </font>
    <font>
      <b/>
      <sz val="8"/>
      <name val="Arial"/>
      <family val="2"/>
      <charset val="238"/>
    </font>
    <font>
      <sz val="10"/>
      <color indexed="81"/>
      <name val="Tahoma"/>
      <family val="2"/>
      <charset val="238"/>
    </font>
    <font>
      <b/>
      <sz val="14"/>
      <name val="Arial CE"/>
      <family val="2"/>
      <charset val="238"/>
    </font>
    <font>
      <sz val="14"/>
      <name val="Arial"/>
      <family val="2"/>
      <charset val="238"/>
    </font>
    <font>
      <b/>
      <sz val="14"/>
      <name val="Arial CE"/>
      <charset val="238"/>
    </font>
    <font>
      <sz val="9"/>
      <name val="Arial CE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6" tint="-0.249977111117893"/>
      <name val="Arial"/>
      <family val="2"/>
      <charset val="238"/>
    </font>
    <font>
      <sz val="26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u/>
      <sz val="8"/>
      <color theme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sz val="8"/>
      <name val="Arial CE"/>
      <family val="2"/>
      <charset val="238"/>
    </font>
    <font>
      <b/>
      <sz val="18"/>
      <name val="Arial CE"/>
      <family val="2"/>
      <charset val="238"/>
    </font>
    <font>
      <sz val="10"/>
      <name val="Arial CE"/>
      <family val="2"/>
      <charset val="238"/>
    </font>
    <font>
      <b/>
      <sz val="11"/>
      <color rgb="FF000000"/>
      <name val="Calibri"/>
      <family val="2"/>
      <charset val="238"/>
    </font>
    <font>
      <b/>
      <sz val="8"/>
      <name val="Arial CE"/>
      <charset val="238"/>
    </font>
    <font>
      <sz val="8"/>
      <name val="Arial CE"/>
      <charset val="238"/>
    </font>
    <font>
      <sz val="9"/>
      <name val="Arial CE"/>
      <family val="2"/>
      <charset val="238"/>
    </font>
    <font>
      <b/>
      <sz val="16"/>
      <color rgb="FFFF0000"/>
      <name val="Arial"/>
      <family val="2"/>
      <charset val="238"/>
    </font>
  </fonts>
  <fills count="2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FF5C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dotted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dotted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dotted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dotted">
        <color indexed="64"/>
      </diagonal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dotted">
        <color indexed="64"/>
      </diagonal>
    </border>
    <border diagonalUp="1"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dotted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dotted">
        <color indexed="64"/>
      </diagonal>
    </border>
    <border diagonalUp="1">
      <left style="medium">
        <color indexed="64"/>
      </left>
      <right/>
      <top style="medium">
        <color indexed="64"/>
      </top>
      <bottom style="medium">
        <color indexed="64"/>
      </bottom>
      <diagonal style="dotted">
        <color indexed="64"/>
      </diagonal>
    </border>
    <border diagonalUp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dotted">
        <color indexed="64"/>
      </diagonal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6" fillId="0" borderId="0"/>
    <xf numFmtId="0" fontId="57" fillId="0" borderId="0"/>
    <xf numFmtId="0" fontId="68" fillId="0" borderId="0"/>
    <xf numFmtId="0" fontId="1" fillId="0" borderId="0"/>
  </cellStyleXfs>
  <cellXfs count="1227">
    <xf numFmtId="0" fontId="0" fillId="0" borderId="0" xfId="0"/>
    <xf numFmtId="0" fontId="0" fillId="0" borderId="0" xfId="0" applyAlignment="1">
      <alignment wrapText="1"/>
    </xf>
    <xf numFmtId="0" fontId="4" fillId="0" borderId="0" xfId="0" applyFont="1"/>
    <xf numFmtId="165" fontId="0" fillId="0" borderId="0" xfId="0" applyNumberFormat="1"/>
    <xf numFmtId="49" fontId="0" fillId="0" borderId="1" xfId="0" applyNumberFormat="1" applyBorder="1"/>
    <xf numFmtId="0" fontId="0" fillId="0" borderId="1" xfId="0" applyBorder="1"/>
    <xf numFmtId="165" fontId="0" fillId="0" borderId="1" xfId="0" applyNumberFormat="1" applyBorder="1"/>
    <xf numFmtId="0" fontId="0" fillId="0" borderId="2" xfId="0" applyBorder="1"/>
    <xf numFmtId="165" fontId="0" fillId="0" borderId="3" xfId="0" applyNumberFormat="1" applyBorder="1"/>
    <xf numFmtId="164" fontId="0" fillId="0" borderId="4" xfId="0" applyNumberFormat="1" applyBorder="1"/>
    <xf numFmtId="164" fontId="0" fillId="0" borderId="6" xfId="0" applyNumberFormat="1" applyBorder="1"/>
    <xf numFmtId="0" fontId="0" fillId="0" borderId="7" xfId="0" applyBorder="1"/>
    <xf numFmtId="0" fontId="0" fillId="0" borderId="8" xfId="0" applyBorder="1"/>
    <xf numFmtId="165" fontId="0" fillId="0" borderId="1" xfId="0" applyNumberFormat="1" applyBorder="1" applyAlignment="1">
      <alignment wrapText="1"/>
    </xf>
    <xf numFmtId="165" fontId="0" fillId="0" borderId="5" xfId="0" applyNumberFormat="1" applyBorder="1" applyAlignment="1">
      <alignment wrapText="1"/>
    </xf>
    <xf numFmtId="0" fontId="0" fillId="0" borderId="9" xfId="0" applyBorder="1"/>
    <xf numFmtId="164" fontId="0" fillId="0" borderId="10" xfId="0" applyNumberFormat="1" applyBorder="1"/>
    <xf numFmtId="165" fontId="0" fillId="0" borderId="11" xfId="0" applyNumberFormat="1" applyBorder="1"/>
    <xf numFmtId="164" fontId="0" fillId="0" borderId="8" xfId="0" applyNumberFormat="1" applyBorder="1"/>
    <xf numFmtId="0" fontId="0" fillId="0" borderId="6" xfId="0" applyBorder="1"/>
    <xf numFmtId="0" fontId="0" fillId="0" borderId="4" xfId="0" applyBorder="1"/>
    <xf numFmtId="0" fontId="5" fillId="0" borderId="0" xfId="0" applyFont="1"/>
    <xf numFmtId="0" fontId="4" fillId="0" borderId="12" xfId="0" applyFont="1" applyBorder="1"/>
    <xf numFmtId="0" fontId="0" fillId="0" borderId="13" xfId="0" applyBorder="1"/>
    <xf numFmtId="165" fontId="0" fillId="0" borderId="0" xfId="0" applyNumberFormat="1" applyAlignment="1">
      <alignment wrapText="1"/>
    </xf>
    <xf numFmtId="165" fontId="0" fillId="0" borderId="1" xfId="0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5" fontId="0" fillId="0" borderId="8" xfId="0" applyNumberFormat="1" applyBorder="1"/>
    <xf numFmtId="0" fontId="0" fillId="2" borderId="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0" xfId="0" applyFill="1"/>
    <xf numFmtId="165" fontId="0" fillId="0" borderId="15" xfId="0" applyNumberFormat="1" applyBorder="1"/>
    <xf numFmtId="0" fontId="0" fillId="2" borderId="1" xfId="0" applyFill="1" applyBorder="1"/>
    <xf numFmtId="49" fontId="0" fillId="0" borderId="0" xfId="0" applyNumberFormat="1"/>
    <xf numFmtId="165" fontId="0" fillId="0" borderId="4" xfId="0" applyNumberFormat="1" applyBorder="1"/>
    <xf numFmtId="0" fontId="0" fillId="0" borderId="2" xfId="0" applyBorder="1" applyAlignment="1">
      <alignment shrinkToFit="1"/>
    </xf>
    <xf numFmtId="165" fontId="0" fillId="0" borderId="4" xfId="0" applyNumberFormat="1" applyBorder="1" applyAlignment="1">
      <alignment shrinkToFit="1"/>
    </xf>
    <xf numFmtId="0" fontId="0" fillId="0" borderId="8" xfId="0" applyBorder="1" applyAlignment="1">
      <alignment horizontal="right"/>
    </xf>
    <xf numFmtId="165" fontId="0" fillId="0" borderId="10" xfId="0" applyNumberFormat="1" applyBorder="1"/>
    <xf numFmtId="0" fontId="0" fillId="0" borderId="9" xfId="0" applyBorder="1" applyAlignment="1">
      <alignment shrinkToFit="1"/>
    </xf>
    <xf numFmtId="165" fontId="0" fillId="0" borderId="10" xfId="0" applyNumberFormat="1" applyBorder="1" applyAlignment="1">
      <alignment shrinkToFit="1"/>
    </xf>
    <xf numFmtId="0" fontId="0" fillId="0" borderId="7" xfId="0" applyBorder="1" applyAlignment="1">
      <alignment shrinkToFit="1"/>
    </xf>
    <xf numFmtId="0" fontId="0" fillId="0" borderId="17" xfId="0" applyBorder="1"/>
    <xf numFmtId="165" fontId="0" fillId="0" borderId="14" xfId="0" applyNumberFormat="1" applyBorder="1"/>
    <xf numFmtId="165" fontId="0" fillId="0" borderId="12" xfId="0" applyNumberFormat="1" applyBorder="1"/>
    <xf numFmtId="0" fontId="0" fillId="0" borderId="0" xfId="0" applyAlignment="1">
      <alignment shrinkToFit="1"/>
    </xf>
    <xf numFmtId="165" fontId="12" fillId="0" borderId="4" xfId="0" applyNumberFormat="1" applyFont="1" applyBorder="1"/>
    <xf numFmtId="165" fontId="2" fillId="0" borderId="4" xfId="0" applyNumberFormat="1" applyFont="1" applyBorder="1"/>
    <xf numFmtId="0" fontId="0" fillId="0" borderId="22" xfId="0" applyBorder="1" applyAlignment="1">
      <alignment shrinkToFit="1"/>
    </xf>
    <xf numFmtId="0" fontId="0" fillId="0" borderId="24" xfId="0" applyBorder="1" applyAlignment="1">
      <alignment shrinkToFit="1"/>
    </xf>
    <xf numFmtId="165" fontId="12" fillId="0" borderId="25" xfId="0" applyNumberFormat="1" applyFont="1" applyBorder="1"/>
    <xf numFmtId="165" fontId="0" fillId="0" borderId="26" xfId="0" applyNumberFormat="1" applyBorder="1" applyAlignment="1">
      <alignment horizontal="center"/>
    </xf>
    <xf numFmtId="165" fontId="0" fillId="0" borderId="19" xfId="0" applyNumberFormat="1" applyBorder="1" applyAlignment="1">
      <alignment horizontal="center"/>
    </xf>
    <xf numFmtId="0" fontId="0" fillId="0" borderId="27" xfId="0" applyBorder="1"/>
    <xf numFmtId="165" fontId="0" fillId="0" borderId="28" xfId="0" applyNumberFormat="1" applyBorder="1" applyAlignment="1">
      <alignment horizontal="center"/>
    </xf>
    <xf numFmtId="0" fontId="7" fillId="0" borderId="1" xfId="0" applyFont="1" applyBorder="1"/>
    <xf numFmtId="165" fontId="4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11" fillId="2" borderId="13" xfId="0" applyFont="1" applyFill="1" applyBorder="1"/>
    <xf numFmtId="165" fontId="0" fillId="0" borderId="29" xfId="0" applyNumberFormat="1" applyBorder="1" applyAlignment="1">
      <alignment horizontal="center"/>
    </xf>
    <xf numFmtId="0" fontId="11" fillId="0" borderId="8" xfId="0" applyFont="1" applyBorder="1"/>
    <xf numFmtId="0" fontId="11" fillId="0" borderId="3" xfId="0" applyFont="1" applyBorder="1"/>
    <xf numFmtId="0" fontId="11" fillId="0" borderId="1" xfId="0" applyFont="1" applyBorder="1"/>
    <xf numFmtId="0" fontId="11" fillId="0" borderId="16" xfId="0" applyFont="1" applyBorder="1" applyAlignment="1">
      <alignment wrapText="1"/>
    </xf>
    <xf numFmtId="0" fontId="11" fillId="0" borderId="8" xfId="0" applyFont="1" applyBorder="1" applyAlignment="1">
      <alignment horizontal="right"/>
    </xf>
    <xf numFmtId="165" fontId="11" fillId="0" borderId="0" xfId="0" applyNumberFormat="1" applyFont="1"/>
    <xf numFmtId="0" fontId="0" fillId="0" borderId="0" xfId="0" applyAlignment="1">
      <alignment horizontal="right"/>
    </xf>
    <xf numFmtId="165" fontId="0" fillId="0" borderId="0" xfId="0" applyNumberFormat="1" applyAlignment="1">
      <alignment horizontal="right"/>
    </xf>
    <xf numFmtId="49" fontId="11" fillId="0" borderId="7" xfId="0" applyNumberFormat="1" applyFont="1" applyBorder="1"/>
    <xf numFmtId="0" fontId="11" fillId="0" borderId="18" xfId="0" applyFont="1" applyBorder="1"/>
    <xf numFmtId="165" fontId="0" fillId="0" borderId="5" xfId="0" applyNumberFormat="1" applyBorder="1"/>
    <xf numFmtId="165" fontId="0" fillId="0" borderId="25" xfId="0" applyNumberFormat="1" applyBorder="1"/>
    <xf numFmtId="0" fontId="0" fillId="2" borderId="22" xfId="0" applyFill="1" applyBorder="1"/>
    <xf numFmtId="165" fontId="0" fillId="0" borderId="29" xfId="0" applyNumberFormat="1" applyBorder="1"/>
    <xf numFmtId="165" fontId="11" fillId="0" borderId="0" xfId="0" applyNumberFormat="1" applyFont="1" applyAlignment="1">
      <alignment horizontal="center"/>
    </xf>
    <xf numFmtId="165" fontId="11" fillId="0" borderId="11" xfId="0" applyNumberFormat="1" applyFont="1" applyBorder="1" applyAlignment="1">
      <alignment wrapText="1"/>
    </xf>
    <xf numFmtId="14" fontId="0" fillId="0" borderId="24" xfId="0" applyNumberFormat="1" applyBorder="1"/>
    <xf numFmtId="14" fontId="11" fillId="0" borderId="2" xfId="0" applyNumberFormat="1" applyFont="1" applyBorder="1"/>
    <xf numFmtId="14" fontId="11" fillId="0" borderId="22" xfId="0" applyNumberFormat="1" applyFont="1" applyBorder="1"/>
    <xf numFmtId="0" fontId="7" fillId="0" borderId="0" xfId="0" applyFont="1"/>
    <xf numFmtId="0" fontId="4" fillId="2" borderId="0" xfId="0" applyFont="1" applyFill="1" applyAlignment="1">
      <alignment horizontal="left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4" fillId="2" borderId="7" xfId="0" applyFont="1" applyFill="1" applyBorder="1"/>
    <xf numFmtId="0" fontId="4" fillId="5" borderId="0" xfId="0" applyFont="1" applyFill="1"/>
    <xf numFmtId="0" fontId="4" fillId="2" borderId="7" xfId="0" applyFont="1" applyFill="1" applyBorder="1" applyAlignment="1">
      <alignment wrapText="1"/>
    </xf>
    <xf numFmtId="165" fontId="0" fillId="0" borderId="4" xfId="0" applyNumberFormat="1" applyBorder="1" applyAlignment="1">
      <alignment horizontal="center"/>
    </xf>
    <xf numFmtId="165" fontId="0" fillId="0" borderId="22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right"/>
    </xf>
    <xf numFmtId="0" fontId="10" fillId="0" borderId="7" xfId="0" applyFont="1" applyBorder="1"/>
    <xf numFmtId="0" fontId="13" fillId="0" borderId="0" xfId="0" applyFont="1"/>
    <xf numFmtId="0" fontId="10" fillId="0" borderId="2" xfId="0" applyFont="1" applyBorder="1"/>
    <xf numFmtId="0" fontId="1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10" fillId="0" borderId="0" xfId="0" applyFont="1" applyAlignment="1">
      <alignment horizontal="left"/>
    </xf>
    <xf numFmtId="0" fontId="15" fillId="0" borderId="1" xfId="0" applyFont="1" applyBorder="1" applyAlignment="1">
      <alignment wrapText="1"/>
    </xf>
    <xf numFmtId="0" fontId="4" fillId="0" borderId="22" xfId="0" applyFont="1" applyBorder="1"/>
    <xf numFmtId="0" fontId="10" fillId="0" borderId="4" xfId="0" applyFont="1" applyBorder="1"/>
    <xf numFmtId="0" fontId="4" fillId="0" borderId="2" xfId="0" applyFont="1" applyBorder="1"/>
    <xf numFmtId="0" fontId="4" fillId="0" borderId="24" xfId="0" applyFont="1" applyBorder="1"/>
    <xf numFmtId="0" fontId="0" fillId="0" borderId="5" xfId="0" applyBorder="1"/>
    <xf numFmtId="0" fontId="10" fillId="0" borderId="25" xfId="0" applyFont="1" applyBorder="1"/>
    <xf numFmtId="165" fontId="10" fillId="0" borderId="2" xfId="0" applyNumberFormat="1" applyFont="1" applyBorder="1" applyAlignment="1">
      <alignment horizontal="center"/>
    </xf>
    <xf numFmtId="0" fontId="0" fillId="6" borderId="0" xfId="0" applyFill="1"/>
    <xf numFmtId="0" fontId="10" fillId="0" borderId="1" xfId="0" applyFont="1" applyBorder="1" applyAlignment="1">
      <alignment wrapText="1"/>
    </xf>
    <xf numFmtId="0" fontId="10" fillId="0" borderId="1" xfId="0" applyFont="1" applyBorder="1"/>
    <xf numFmtId="0" fontId="3" fillId="0" borderId="0" xfId="0" applyFont="1"/>
    <xf numFmtId="0" fontId="10" fillId="0" borderId="7" xfId="0" applyFont="1" applyBorder="1" applyAlignment="1">
      <alignment horizontal="left"/>
    </xf>
    <xf numFmtId="0" fontId="10" fillId="0" borderId="36" xfId="0" applyFont="1" applyBorder="1"/>
    <xf numFmtId="0" fontId="7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0" fillId="3" borderId="36" xfId="0" applyFont="1" applyFill="1" applyBorder="1"/>
    <xf numFmtId="0" fontId="10" fillId="3" borderId="28" xfId="0" applyFont="1" applyFill="1" applyBorder="1"/>
    <xf numFmtId="0" fontId="18" fillId="3" borderId="28" xfId="0" applyFont="1" applyFill="1" applyBorder="1"/>
    <xf numFmtId="0" fontId="0" fillId="3" borderId="28" xfId="0" applyFill="1" applyBorder="1"/>
    <xf numFmtId="0" fontId="10" fillId="0" borderId="37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3" xfId="4" applyBorder="1" applyAlignment="1">
      <alignment horizontal="center" vertical="center"/>
    </xf>
    <xf numFmtId="4" fontId="0" fillId="0" borderId="40" xfId="0" applyNumberFormat="1" applyBorder="1" applyAlignment="1">
      <alignment horizontal="right"/>
    </xf>
    <xf numFmtId="4" fontId="0" fillId="0" borderId="27" xfId="0" applyNumberFormat="1" applyBorder="1" applyAlignment="1">
      <alignment horizontal="right"/>
    </xf>
    <xf numFmtId="0" fontId="24" fillId="0" borderId="41" xfId="5" applyFont="1" applyBorder="1" applyAlignment="1">
      <alignment horizontal="center"/>
    </xf>
    <xf numFmtId="0" fontId="10" fillId="0" borderId="1" xfId="4" applyBorder="1" applyAlignment="1">
      <alignment horizontal="center" vertical="center"/>
    </xf>
    <xf numFmtId="4" fontId="0" fillId="0" borderId="36" xfId="0" applyNumberFormat="1" applyBorder="1" applyAlignment="1">
      <alignment horizontal="right"/>
    </xf>
    <xf numFmtId="4" fontId="0" fillId="0" borderId="28" xfId="0" applyNumberFormat="1" applyBorder="1" applyAlignment="1">
      <alignment horizontal="right"/>
    </xf>
    <xf numFmtId="0" fontId="24" fillId="0" borderId="42" xfId="5" applyFont="1" applyBorder="1" applyAlignment="1">
      <alignment horizontal="center"/>
    </xf>
    <xf numFmtId="0" fontId="10" fillId="0" borderId="1" xfId="4" applyBorder="1" applyAlignment="1">
      <alignment horizontal="left" vertical="center"/>
    </xf>
    <xf numFmtId="0" fontId="10" fillId="0" borderId="32" xfId="4" applyBorder="1" applyAlignment="1">
      <alignment horizontal="center" vertical="center"/>
    </xf>
    <xf numFmtId="4" fontId="0" fillId="0" borderId="43" xfId="0" applyNumberFormat="1" applyBorder="1" applyAlignment="1">
      <alignment horizontal="right"/>
    </xf>
    <xf numFmtId="4" fontId="0" fillId="0" borderId="44" xfId="0" applyNumberFormat="1" applyBorder="1" applyAlignment="1">
      <alignment horizontal="right"/>
    </xf>
    <xf numFmtId="0" fontId="10" fillId="0" borderId="45" xfId="5" applyFont="1" applyBorder="1" applyAlignment="1">
      <alignment horizontal="center"/>
    </xf>
    <xf numFmtId="0" fontId="4" fillId="0" borderId="7" xfId="4" applyFont="1" applyBorder="1" applyAlignment="1">
      <alignment horizontal="center" vertical="center"/>
    </xf>
    <xf numFmtId="4" fontId="25" fillId="3" borderId="13" xfId="5" applyNumberFormat="1" applyFont="1" applyFill="1" applyBorder="1" applyAlignment="1">
      <alignment horizontal="center"/>
    </xf>
    <xf numFmtId="4" fontId="25" fillId="3" borderId="18" xfId="5" applyNumberFormat="1" applyFont="1" applyFill="1" applyBorder="1" applyAlignment="1">
      <alignment horizontal="center"/>
    </xf>
    <xf numFmtId="4" fontId="25" fillId="3" borderId="12" xfId="5" applyNumberFormat="1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24" fillId="0" borderId="46" xfId="5" applyFont="1" applyBorder="1" applyAlignment="1">
      <alignment horizontal="center"/>
    </xf>
    <xf numFmtId="0" fontId="15" fillId="0" borderId="7" xfId="4" applyFont="1" applyBorder="1" applyAlignment="1">
      <alignment horizontal="center" vertical="center"/>
    </xf>
    <xf numFmtId="4" fontId="22" fillId="3" borderId="18" xfId="0" applyNumberFormat="1" applyFont="1" applyFill="1" applyBorder="1" applyAlignment="1">
      <alignment horizontal="center"/>
    </xf>
    <xf numFmtId="4" fontId="27" fillId="3" borderId="12" xfId="5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3" fontId="25" fillId="0" borderId="0" xfId="5" applyNumberFormat="1" applyFont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9" fillId="0" borderId="0" xfId="0" applyFont="1" applyAlignment="1">
      <alignment horizontal="right"/>
    </xf>
    <xf numFmtId="0" fontId="36" fillId="0" borderId="0" xfId="0" applyFont="1"/>
    <xf numFmtId="0" fontId="37" fillId="0" borderId="0" xfId="0" applyFont="1"/>
    <xf numFmtId="0" fontId="32" fillId="7" borderId="0" xfId="0" applyFont="1" applyFill="1"/>
    <xf numFmtId="0" fontId="0" fillId="7" borderId="0" xfId="0" applyFill="1"/>
    <xf numFmtId="0" fontId="32" fillId="0" borderId="0" xfId="0" applyFont="1" applyAlignment="1">
      <alignment horizontal="right"/>
    </xf>
    <xf numFmtId="165" fontId="7" fillId="0" borderId="1" xfId="0" applyNumberFormat="1" applyFont="1" applyBorder="1"/>
    <xf numFmtId="0" fontId="10" fillId="0" borderId="0" xfId="0" applyFont="1" applyAlignment="1">
      <alignment wrapText="1"/>
    </xf>
    <xf numFmtId="165" fontId="22" fillId="0" borderId="48" xfId="0" applyNumberFormat="1" applyFont="1" applyBorder="1"/>
    <xf numFmtId="165" fontId="38" fillId="8" borderId="50" xfId="0" applyNumberFormat="1" applyFont="1" applyFill="1" applyBorder="1"/>
    <xf numFmtId="165" fontId="32" fillId="0" borderId="0" xfId="0" applyNumberFormat="1" applyFont="1"/>
    <xf numFmtId="4" fontId="32" fillId="7" borderId="0" xfId="0" applyNumberFormat="1" applyFont="1" applyFill="1"/>
    <xf numFmtId="4" fontId="69" fillId="7" borderId="0" xfId="0" applyNumberFormat="1" applyFont="1" applyFill="1"/>
    <xf numFmtId="4" fontId="69" fillId="0" borderId="0" xfId="0" applyNumberFormat="1" applyFont="1"/>
    <xf numFmtId="4" fontId="22" fillId="0" borderId="19" xfId="0" applyNumberFormat="1" applyFont="1" applyBorder="1" applyAlignment="1">
      <alignment horizontal="left" vertical="center"/>
    </xf>
    <xf numFmtId="4" fontId="29" fillId="0" borderId="14" xfId="0" applyNumberFormat="1" applyFont="1" applyBorder="1" applyAlignment="1">
      <alignment horizontal="center" wrapText="1"/>
    </xf>
    <xf numFmtId="4" fontId="29" fillId="0" borderId="51" xfId="0" applyNumberFormat="1" applyFont="1" applyBorder="1" applyAlignment="1">
      <alignment horizontal="center" wrapText="1"/>
    </xf>
    <xf numFmtId="0" fontId="10" fillId="0" borderId="52" xfId="0" applyFont="1" applyBorder="1"/>
    <xf numFmtId="0" fontId="10" fillId="0" borderId="53" xfId="0" applyFont="1" applyBorder="1"/>
    <xf numFmtId="165" fontId="18" fillId="0" borderId="54" xfId="0" applyNumberFormat="1" applyFont="1" applyBorder="1" applyAlignment="1">
      <alignment horizontal="right" wrapText="1"/>
    </xf>
    <xf numFmtId="0" fontId="10" fillId="0" borderId="28" xfId="0" applyFont="1" applyBorder="1"/>
    <xf numFmtId="165" fontId="18" fillId="0" borderId="42" xfId="0" applyNumberFormat="1" applyFont="1" applyBorder="1" applyAlignment="1">
      <alignment horizontal="right" wrapText="1"/>
    </xf>
    <xf numFmtId="167" fontId="0" fillId="0" borderId="0" xfId="0" applyNumberFormat="1"/>
    <xf numFmtId="165" fontId="0" fillId="0" borderId="3" xfId="0" applyNumberFormat="1" applyBorder="1" applyAlignment="1">
      <alignment horizontal="right"/>
    </xf>
    <xf numFmtId="10" fontId="0" fillId="0" borderId="0" xfId="0" applyNumberFormat="1"/>
    <xf numFmtId="165" fontId="39" fillId="0" borderId="42" xfId="0" applyNumberFormat="1" applyFont="1" applyBorder="1"/>
    <xf numFmtId="166" fontId="18" fillId="9" borderId="46" xfId="0" applyNumberFormat="1" applyFont="1" applyFill="1" applyBorder="1"/>
    <xf numFmtId="4" fontId="10" fillId="0" borderId="57" xfId="0" applyNumberFormat="1" applyFont="1" applyBorder="1"/>
    <xf numFmtId="0" fontId="10" fillId="0" borderId="58" xfId="0" applyFont="1" applyBorder="1"/>
    <xf numFmtId="165" fontId="40" fillId="0" borderId="49" xfId="0" applyNumberFormat="1" applyFont="1" applyBorder="1"/>
    <xf numFmtId="0" fontId="10" fillId="0" borderId="13" xfId="0" applyFont="1" applyBorder="1"/>
    <xf numFmtId="0" fontId="0" fillId="0" borderId="14" xfId="0" applyBorder="1"/>
    <xf numFmtId="165" fontId="18" fillId="0" borderId="8" xfId="0" applyNumberFormat="1" applyFont="1" applyBorder="1"/>
    <xf numFmtId="0" fontId="10" fillId="0" borderId="59" xfId="0" applyFont="1" applyBorder="1"/>
    <xf numFmtId="0" fontId="10" fillId="0" borderId="60" xfId="0" applyFont="1" applyBorder="1"/>
    <xf numFmtId="0" fontId="23" fillId="0" borderId="34" xfId="0" applyFont="1" applyBorder="1" applyAlignment="1">
      <alignment horizontal="right"/>
    </xf>
    <xf numFmtId="0" fontId="10" fillId="0" borderId="62" xfId="0" applyFont="1" applyBorder="1"/>
    <xf numFmtId="165" fontId="18" fillId="0" borderId="63" xfId="0" applyNumberFormat="1" applyFont="1" applyBorder="1"/>
    <xf numFmtId="10" fontId="3" fillId="0" borderId="0" xfId="0" applyNumberFormat="1" applyFont="1" applyAlignment="1">
      <alignment horizontal="left"/>
    </xf>
    <xf numFmtId="165" fontId="18" fillId="0" borderId="0" xfId="0" applyNumberFormat="1" applyFont="1"/>
    <xf numFmtId="0" fontId="10" fillId="0" borderId="36" xfId="0" applyFont="1" applyBorder="1" applyAlignment="1">
      <alignment vertical="center"/>
    </xf>
    <xf numFmtId="0" fontId="10" fillId="0" borderId="28" xfId="0" applyFont="1" applyBorder="1" applyAlignment="1">
      <alignment vertical="center"/>
    </xf>
    <xf numFmtId="165" fontId="18" fillId="0" borderId="42" xfId="0" applyNumberFormat="1" applyFont="1" applyBorder="1" applyAlignment="1">
      <alignment horizontal="right" vertical="center"/>
    </xf>
    <xf numFmtId="0" fontId="70" fillId="0" borderId="0" xfId="0" applyFont="1" applyAlignment="1">
      <alignment vertical="center"/>
    </xf>
    <xf numFmtId="167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5" borderId="0" xfId="0" applyFill="1" applyAlignment="1">
      <alignment horizontal="right"/>
    </xf>
    <xf numFmtId="0" fontId="0" fillId="0" borderId="19" xfId="0" applyBorder="1"/>
    <xf numFmtId="0" fontId="0" fillId="0" borderId="1" xfId="0" applyBorder="1" applyAlignment="1">
      <alignment horizontal="center"/>
    </xf>
    <xf numFmtId="0" fontId="37" fillId="0" borderId="0" xfId="2" applyFont="1"/>
    <xf numFmtId="0" fontId="32" fillId="0" borderId="0" xfId="2" applyFont="1"/>
    <xf numFmtId="0" fontId="41" fillId="0" borderId="0" xfId="2" applyFont="1" applyAlignment="1">
      <alignment horizontal="center"/>
    </xf>
    <xf numFmtId="0" fontId="37" fillId="0" borderId="0" xfId="2" applyFont="1" applyAlignment="1">
      <alignment horizontal="right"/>
    </xf>
    <xf numFmtId="0" fontId="41" fillId="0" borderId="12" xfId="2" applyFont="1" applyBorder="1" applyAlignment="1">
      <alignment horizontal="center"/>
    </xf>
    <xf numFmtId="49" fontId="44" fillId="0" borderId="12" xfId="2" applyNumberFormat="1" applyFont="1" applyBorder="1" applyAlignment="1">
      <alignment horizontal="center"/>
    </xf>
    <xf numFmtId="49" fontId="41" fillId="0" borderId="12" xfId="2" applyNumberFormat="1" applyFont="1" applyBorder="1" applyAlignment="1">
      <alignment horizontal="center"/>
    </xf>
    <xf numFmtId="0" fontId="45" fillId="2" borderId="17" xfId="2" applyFont="1" applyFill="1" applyBorder="1"/>
    <xf numFmtId="0" fontId="37" fillId="0" borderId="17" xfId="2" applyFont="1" applyBorder="1" applyAlignment="1">
      <alignment horizontal="center"/>
    </xf>
    <xf numFmtId="4" fontId="32" fillId="2" borderId="17" xfId="2" applyNumberFormat="1" applyFont="1" applyFill="1" applyBorder="1"/>
    <xf numFmtId="4" fontId="32" fillId="2" borderId="17" xfId="2" applyNumberFormat="1" applyFont="1" applyFill="1" applyBorder="1" applyAlignment="1">
      <alignment horizontal="center"/>
    </xf>
    <xf numFmtId="0" fontId="37" fillId="0" borderId="66" xfId="2" applyFont="1" applyBorder="1"/>
    <xf numFmtId="0" fontId="37" fillId="0" borderId="66" xfId="2" applyFont="1" applyBorder="1" applyAlignment="1">
      <alignment horizontal="center"/>
    </xf>
    <xf numFmtId="4" fontId="37" fillId="0" borderId="66" xfId="2" applyNumberFormat="1" applyFont="1" applyBorder="1"/>
    <xf numFmtId="4" fontId="37" fillId="0" borderId="67" xfId="2" applyNumberFormat="1" applyFont="1" applyBorder="1"/>
    <xf numFmtId="49" fontId="37" fillId="0" borderId="67" xfId="2" applyNumberFormat="1" applyFont="1" applyBorder="1"/>
    <xf numFmtId="0" fontId="37" fillId="0" borderId="67" xfId="2" applyFont="1" applyBorder="1" applyAlignment="1">
      <alignment horizontal="center"/>
    </xf>
    <xf numFmtId="0" fontId="37" fillId="0" borderId="67" xfId="2" applyFont="1" applyBorder="1"/>
    <xf numFmtId="49" fontId="37" fillId="0" borderId="66" xfId="2" applyNumberFormat="1" applyFont="1" applyBorder="1"/>
    <xf numFmtId="0" fontId="37" fillId="0" borderId="68" xfId="2" applyFont="1" applyBorder="1" applyAlignment="1">
      <alignment horizontal="center"/>
    </xf>
    <xf numFmtId="0" fontId="45" fillId="2" borderId="67" xfId="2" applyFont="1" applyFill="1" applyBorder="1"/>
    <xf numFmtId="0" fontId="37" fillId="0" borderId="30" xfId="2" applyFont="1" applyBorder="1" applyAlignment="1">
      <alignment horizontal="center"/>
    </xf>
    <xf numFmtId="4" fontId="32" fillId="2" borderId="30" xfId="2" applyNumberFormat="1" applyFont="1" applyFill="1" applyBorder="1"/>
    <xf numFmtId="4" fontId="32" fillId="2" borderId="30" xfId="2" applyNumberFormat="1" applyFont="1" applyFill="1" applyBorder="1" applyAlignment="1">
      <alignment horizontal="center"/>
    </xf>
    <xf numFmtId="0" fontId="37" fillId="0" borderId="69" xfId="2" applyFont="1" applyBorder="1" applyAlignment="1">
      <alignment horizontal="center"/>
    </xf>
    <xf numFmtId="4" fontId="37" fillId="0" borderId="69" xfId="2" applyNumberFormat="1" applyFont="1" applyBorder="1"/>
    <xf numFmtId="0" fontId="37" fillId="0" borderId="69" xfId="2" applyFont="1" applyBorder="1"/>
    <xf numFmtId="0" fontId="41" fillId="4" borderId="70" xfId="2" applyFont="1" applyFill="1" applyBorder="1"/>
    <xf numFmtId="0" fontId="37" fillId="4" borderId="70" xfId="2" applyFont="1" applyFill="1" applyBorder="1" applyAlignment="1">
      <alignment horizontal="center"/>
    </xf>
    <xf numFmtId="4" fontId="37" fillId="4" borderId="70" xfId="2" applyNumberFormat="1" applyFont="1" applyFill="1" applyBorder="1"/>
    <xf numFmtId="0" fontId="45" fillId="2" borderId="71" xfId="2" applyFont="1" applyFill="1" applyBorder="1"/>
    <xf numFmtId="0" fontId="37" fillId="0" borderId="71" xfId="2" applyFont="1" applyBorder="1" applyAlignment="1">
      <alignment horizontal="center"/>
    </xf>
    <xf numFmtId="4" fontId="32" fillId="2" borderId="71" xfId="2" applyNumberFormat="1" applyFont="1" applyFill="1" applyBorder="1"/>
    <xf numFmtId="3" fontId="37" fillId="0" borderId="67" xfId="2" applyNumberFormat="1" applyFont="1" applyBorder="1" applyAlignment="1">
      <alignment horizontal="center"/>
    </xf>
    <xf numFmtId="0" fontId="45" fillId="2" borderId="30" xfId="2" applyFont="1" applyFill="1" applyBorder="1"/>
    <xf numFmtId="4" fontId="32" fillId="2" borderId="67" xfId="2" applyNumberFormat="1" applyFont="1" applyFill="1" applyBorder="1"/>
    <xf numFmtId="0" fontId="32" fillId="2" borderId="67" xfId="2" applyFont="1" applyFill="1" applyBorder="1" applyAlignment="1">
      <alignment horizontal="center"/>
    </xf>
    <xf numFmtId="0" fontId="44" fillId="0" borderId="67" xfId="2" applyFont="1" applyBorder="1"/>
    <xf numFmtId="0" fontId="41" fillId="4" borderId="12" xfId="2" applyFont="1" applyFill="1" applyBorder="1"/>
    <xf numFmtId="0" fontId="37" fillId="4" borderId="12" xfId="2" applyFont="1" applyFill="1" applyBorder="1" applyAlignment="1">
      <alignment horizontal="center"/>
    </xf>
    <xf numFmtId="4" fontId="37" fillId="4" borderId="12" xfId="2" applyNumberFormat="1" applyFont="1" applyFill="1" applyBorder="1"/>
    <xf numFmtId="4" fontId="32" fillId="4" borderId="12" xfId="2" applyNumberFormat="1" applyFont="1" applyFill="1" applyBorder="1"/>
    <xf numFmtId="4" fontId="32" fillId="4" borderId="12" xfId="2" applyNumberFormat="1" applyFont="1" applyFill="1" applyBorder="1" applyAlignment="1">
      <alignment horizontal="center"/>
    </xf>
    <xf numFmtId="0" fontId="41" fillId="0" borderId="0" xfId="2" applyFont="1"/>
    <xf numFmtId="0" fontId="46" fillId="0" borderId="0" xfId="2" applyFont="1"/>
    <xf numFmtId="0" fontId="44" fillId="0" borderId="0" xfId="2" applyFont="1"/>
    <xf numFmtId="49" fontId="44" fillId="0" borderId="0" xfId="2" applyNumberFormat="1" applyFont="1"/>
    <xf numFmtId="165" fontId="7" fillId="0" borderId="0" xfId="0" applyNumberFormat="1" applyFont="1"/>
    <xf numFmtId="165" fontId="0" fillId="9" borderId="0" xfId="0" applyNumberFormat="1" applyFill="1"/>
    <xf numFmtId="165" fontId="0" fillId="0" borderId="11" xfId="0" applyNumberFormat="1" applyBorder="1" applyProtection="1">
      <protection locked="0"/>
    </xf>
    <xf numFmtId="165" fontId="4" fillId="0" borderId="1" xfId="0" applyNumberFormat="1" applyFont="1" applyBorder="1"/>
    <xf numFmtId="0" fontId="7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165" fontId="7" fillId="0" borderId="1" xfId="0" applyNumberFormat="1" applyFont="1" applyBorder="1" applyProtection="1">
      <protection locked="0"/>
    </xf>
    <xf numFmtId="14" fontId="0" fillId="0" borderId="0" xfId="0" applyNumberFormat="1" applyAlignment="1">
      <alignment horizontal="left"/>
    </xf>
    <xf numFmtId="0" fontId="37" fillId="0" borderId="0" xfId="0" applyFont="1" applyAlignment="1">
      <alignment horizontal="right"/>
    </xf>
    <xf numFmtId="165" fontId="0" fillId="0" borderId="32" xfId="0" applyNumberFormat="1" applyBorder="1" applyAlignment="1">
      <alignment horizontal="center"/>
    </xf>
    <xf numFmtId="165" fontId="0" fillId="0" borderId="21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165" fontId="0" fillId="0" borderId="66" xfId="0" applyNumberFormat="1" applyBorder="1" applyAlignment="1">
      <alignment horizontal="center"/>
    </xf>
    <xf numFmtId="0" fontId="10" fillId="6" borderId="0" xfId="0" applyFont="1" applyFill="1"/>
    <xf numFmtId="165" fontId="0" fillId="0" borderId="72" xfId="0" applyNumberFormat="1" applyBorder="1" applyAlignment="1">
      <alignment horizontal="center"/>
    </xf>
    <xf numFmtId="165" fontId="0" fillId="0" borderId="44" xfId="0" applyNumberFormat="1" applyBorder="1" applyAlignment="1">
      <alignment horizontal="center"/>
    </xf>
    <xf numFmtId="165" fontId="0" fillId="9" borderId="1" xfId="0" applyNumberFormat="1" applyFill="1" applyBorder="1" applyAlignment="1">
      <alignment horizontal="center"/>
    </xf>
    <xf numFmtId="165" fontId="0" fillId="9" borderId="2" xfId="0" applyNumberFormat="1" applyFill="1" applyBorder="1" applyAlignment="1">
      <alignment horizontal="center"/>
    </xf>
    <xf numFmtId="165" fontId="0" fillId="9" borderId="4" xfId="0" applyNumberFormat="1" applyFill="1" applyBorder="1" applyAlignment="1">
      <alignment horizontal="center"/>
    </xf>
    <xf numFmtId="165" fontId="0" fillId="9" borderId="28" xfId="0" applyNumberFormat="1" applyFill="1" applyBorder="1" applyAlignment="1">
      <alignment horizontal="center"/>
    </xf>
    <xf numFmtId="165" fontId="0" fillId="9" borderId="29" xfId="0" applyNumberFormat="1" applyFill="1" applyBorder="1" applyAlignment="1">
      <alignment horizontal="center"/>
    </xf>
    <xf numFmtId="165" fontId="10" fillId="9" borderId="1" xfId="0" applyNumberFormat="1" applyFont="1" applyFill="1" applyBorder="1" applyAlignment="1">
      <alignment horizontal="center"/>
    </xf>
    <xf numFmtId="0" fontId="10" fillId="0" borderId="0" xfId="2"/>
    <xf numFmtId="0" fontId="49" fillId="0" borderId="0" xfId="0" applyFont="1" applyAlignment="1">
      <alignment horizontal="center"/>
    </xf>
    <xf numFmtId="0" fontId="50" fillId="0" borderId="0" xfId="0" applyFont="1" applyAlignment="1">
      <alignment horizontal="center" vertical="top" wrapText="1"/>
    </xf>
    <xf numFmtId="0" fontId="49" fillId="0" borderId="0" xfId="0" applyFont="1" applyAlignment="1">
      <alignment horizontal="justify"/>
    </xf>
    <xf numFmtId="0" fontId="52" fillId="0" borderId="0" xfId="0" applyFont="1" applyAlignment="1">
      <alignment horizontal="justify"/>
    </xf>
    <xf numFmtId="0" fontId="53" fillId="0" borderId="0" xfId="0" applyFont="1" applyAlignment="1">
      <alignment horizontal="center"/>
    </xf>
    <xf numFmtId="0" fontId="54" fillId="0" borderId="0" xfId="0" applyFont="1" applyAlignment="1">
      <alignment horizontal="center"/>
    </xf>
    <xf numFmtId="0" fontId="54" fillId="0" borderId="17" xfId="0" applyFont="1" applyBorder="1" applyAlignment="1">
      <alignment horizontal="center" vertical="top" wrapText="1"/>
    </xf>
    <xf numFmtId="0" fontId="54" fillId="0" borderId="73" xfId="0" applyFont="1" applyBorder="1" applyAlignment="1">
      <alignment horizontal="center" vertical="top" wrapText="1"/>
    </xf>
    <xf numFmtId="49" fontId="54" fillId="0" borderId="73" xfId="0" applyNumberFormat="1" applyFont="1" applyBorder="1" applyAlignment="1">
      <alignment horizontal="center" vertical="top" wrapText="1"/>
    </xf>
    <xf numFmtId="0" fontId="49" fillId="0" borderId="22" xfId="0" applyFont="1" applyBorder="1" applyAlignment="1">
      <alignment horizontal="center" vertical="top" wrapText="1"/>
    </xf>
    <xf numFmtId="0" fontId="54" fillId="0" borderId="29" xfId="0" applyFont="1" applyBorder="1" applyAlignment="1">
      <alignment horizontal="left" vertical="top" wrapText="1"/>
    </xf>
    <xf numFmtId="49" fontId="54" fillId="0" borderId="29" xfId="0" applyNumberFormat="1" applyFont="1" applyBorder="1" applyAlignment="1">
      <alignment horizontal="center" vertical="top" wrapText="1"/>
    </xf>
    <xf numFmtId="4" fontId="54" fillId="0" borderId="29" xfId="0" applyNumberFormat="1" applyFont="1" applyBorder="1" applyAlignment="1">
      <alignment horizontal="right" vertical="top" wrapText="1"/>
    </xf>
    <xf numFmtId="4" fontId="54" fillId="0" borderId="23" xfId="0" applyNumberFormat="1" applyFont="1" applyBorder="1" applyAlignment="1">
      <alignment horizontal="right" vertical="top" wrapText="1"/>
    </xf>
    <xf numFmtId="0" fontId="49" fillId="0" borderId="2" xfId="0" applyFont="1" applyBorder="1" applyAlignment="1">
      <alignment horizontal="center" vertical="top" wrapText="1"/>
    </xf>
    <xf numFmtId="0" fontId="54" fillId="0" borderId="1" xfId="0" applyFont="1" applyBorder="1" applyAlignment="1">
      <alignment horizontal="left" vertical="top" wrapText="1"/>
    </xf>
    <xf numFmtId="49" fontId="54" fillId="0" borderId="1" xfId="0" applyNumberFormat="1" applyFont="1" applyBorder="1" applyAlignment="1">
      <alignment horizontal="center" vertical="top" wrapText="1"/>
    </xf>
    <xf numFmtId="4" fontId="54" fillId="0" borderId="1" xfId="0" applyNumberFormat="1" applyFont="1" applyBorder="1" applyAlignment="1">
      <alignment horizontal="right" vertical="top" wrapText="1"/>
    </xf>
    <xf numFmtId="4" fontId="54" fillId="0" borderId="4" xfId="0" applyNumberFormat="1" applyFont="1" applyBorder="1" applyAlignment="1">
      <alignment horizontal="right" vertical="top" wrapText="1"/>
    </xf>
    <xf numFmtId="0" fontId="49" fillId="0" borderId="24" xfId="0" applyFont="1" applyBorder="1" applyAlignment="1">
      <alignment horizontal="center" vertical="top" wrapText="1"/>
    </xf>
    <xf numFmtId="0" fontId="54" fillId="0" borderId="5" xfId="0" applyFont="1" applyBorder="1" applyAlignment="1">
      <alignment horizontal="left" vertical="top" wrapText="1"/>
    </xf>
    <xf numFmtId="49" fontId="54" fillId="0" borderId="5" xfId="0" applyNumberFormat="1" applyFont="1" applyBorder="1" applyAlignment="1">
      <alignment horizontal="center" vertical="top" wrapText="1"/>
    </xf>
    <xf numFmtId="4" fontId="54" fillId="0" borderId="5" xfId="0" applyNumberFormat="1" applyFont="1" applyBorder="1" applyAlignment="1">
      <alignment horizontal="right" vertical="top" wrapText="1"/>
    </xf>
    <xf numFmtId="4" fontId="54" fillId="0" borderId="25" xfId="0" applyNumberFormat="1" applyFont="1" applyBorder="1" applyAlignment="1">
      <alignment horizontal="right" vertical="top" wrapText="1"/>
    </xf>
    <xf numFmtId="0" fontId="54" fillId="0" borderId="0" xfId="0" applyFont="1"/>
    <xf numFmtId="0" fontId="38" fillId="0" borderId="0" xfId="0" applyFont="1"/>
    <xf numFmtId="0" fontId="55" fillId="0" borderId="0" xfId="0" applyFont="1"/>
    <xf numFmtId="165" fontId="55" fillId="0" borderId="17" xfId="0" applyNumberFormat="1" applyFont="1" applyBorder="1"/>
    <xf numFmtId="0" fontId="4" fillId="0" borderId="1" xfId="0" applyFont="1" applyBorder="1" applyAlignment="1">
      <alignment horizontal="center"/>
    </xf>
    <xf numFmtId="0" fontId="4" fillId="0" borderId="22" xfId="0" applyFont="1" applyBorder="1" applyAlignment="1">
      <alignment horizontal="center" wrapText="1"/>
    </xf>
    <xf numFmtId="0" fontId="4" fillId="0" borderId="29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165" fontId="4" fillId="0" borderId="4" xfId="0" applyNumberFormat="1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10" fillId="0" borderId="7" xfId="0" applyFont="1" applyBorder="1" applyAlignment="1">
      <alignment horizontal="center" wrapText="1"/>
    </xf>
    <xf numFmtId="0" fontId="10" fillId="0" borderId="11" xfId="0" applyFont="1" applyBorder="1" applyAlignment="1">
      <alignment horizontal="center"/>
    </xf>
    <xf numFmtId="0" fontId="10" fillId="0" borderId="8" xfId="0" applyFont="1" applyBorder="1" applyAlignment="1">
      <alignment horizontal="right"/>
    </xf>
    <xf numFmtId="4" fontId="54" fillId="10" borderId="74" xfId="0" applyNumberFormat="1" applyFont="1" applyFill="1" applyBorder="1" applyAlignment="1">
      <alignment horizontal="right" vertical="top" wrapText="1"/>
    </xf>
    <xf numFmtId="4" fontId="54" fillId="10" borderId="1" xfId="0" applyNumberFormat="1" applyFont="1" applyFill="1" applyBorder="1" applyAlignment="1">
      <alignment horizontal="right" vertical="top" wrapText="1"/>
    </xf>
    <xf numFmtId="4" fontId="54" fillId="10" borderId="75" xfId="0" applyNumberFormat="1" applyFont="1" applyFill="1" applyBorder="1" applyAlignment="1">
      <alignment horizontal="right" vertical="top" wrapText="1"/>
    </xf>
    <xf numFmtId="4" fontId="54" fillId="10" borderId="76" xfId="0" applyNumberFormat="1" applyFont="1" applyFill="1" applyBorder="1" applyAlignment="1">
      <alignment horizontal="right" vertical="top" wrapText="1"/>
    </xf>
    <xf numFmtId="4" fontId="54" fillId="10" borderId="4" xfId="0" applyNumberFormat="1" applyFont="1" applyFill="1" applyBorder="1" applyAlignment="1">
      <alignment horizontal="right" vertical="top" wrapText="1"/>
    </xf>
    <xf numFmtId="4" fontId="54" fillId="10" borderId="77" xfId="0" applyNumberFormat="1" applyFont="1" applyFill="1" applyBorder="1" applyAlignment="1">
      <alignment horizontal="right" vertical="top" wrapText="1"/>
    </xf>
    <xf numFmtId="4" fontId="37" fillId="10" borderId="67" xfId="2" applyNumberFormat="1" applyFont="1" applyFill="1" applyBorder="1"/>
    <xf numFmtId="165" fontId="55" fillId="10" borderId="12" xfId="0" applyNumberFormat="1" applyFont="1" applyFill="1" applyBorder="1"/>
    <xf numFmtId="165" fontId="10" fillId="9" borderId="19" xfId="0" applyNumberFormat="1" applyFont="1" applyFill="1" applyBorder="1" applyAlignment="1">
      <alignment horizontal="center"/>
    </xf>
    <xf numFmtId="165" fontId="10" fillId="9" borderId="10" xfId="0" applyNumberFormat="1" applyFont="1" applyFill="1" applyBorder="1" applyAlignment="1">
      <alignment horizontal="center"/>
    </xf>
    <xf numFmtId="165" fontId="10" fillId="9" borderId="21" xfId="0" applyNumberFormat="1" applyFont="1" applyFill="1" applyBorder="1" applyAlignment="1">
      <alignment horizontal="center"/>
    </xf>
    <xf numFmtId="165" fontId="0" fillId="10" borderId="1" xfId="0" applyNumberFormat="1" applyFill="1" applyBorder="1" applyProtection="1">
      <protection locked="0"/>
    </xf>
    <xf numFmtId="165" fontId="0" fillId="10" borderId="11" xfId="0" applyNumberFormat="1" applyFill="1" applyBorder="1" applyProtection="1">
      <protection locked="0"/>
    </xf>
    <xf numFmtId="165" fontId="0" fillId="10" borderId="1" xfId="0" applyNumberFormat="1" applyFill="1" applyBorder="1"/>
    <xf numFmtId="165" fontId="0" fillId="10" borderId="32" xfId="0" applyNumberFormat="1" applyFill="1" applyBorder="1" applyProtection="1">
      <protection locked="0"/>
    </xf>
    <xf numFmtId="165" fontId="0" fillId="10" borderId="8" xfId="0" applyNumberFormat="1" applyFill="1" applyBorder="1"/>
    <xf numFmtId="165" fontId="0" fillId="0" borderId="31" xfId="0" applyNumberFormat="1" applyBorder="1" applyAlignment="1">
      <alignment wrapText="1"/>
    </xf>
    <xf numFmtId="0" fontId="10" fillId="2" borderId="78" xfId="0" applyFont="1" applyFill="1" applyBorder="1"/>
    <xf numFmtId="0" fontId="10" fillId="2" borderId="24" xfId="0" applyFont="1" applyFill="1" applyBorder="1"/>
    <xf numFmtId="0" fontId="10" fillId="2" borderId="13" xfId="0" applyFont="1" applyFill="1" applyBorder="1"/>
    <xf numFmtId="165" fontId="0" fillId="0" borderId="15" xfId="0" applyNumberFormat="1" applyBorder="1" applyAlignment="1">
      <alignment wrapText="1"/>
    </xf>
    <xf numFmtId="165" fontId="10" fillId="0" borderId="0" xfId="0" applyNumberFormat="1" applyFont="1" applyAlignment="1">
      <alignment horizontal="left"/>
    </xf>
    <xf numFmtId="165" fontId="0" fillId="10" borderId="3" xfId="0" applyNumberFormat="1" applyFill="1" applyBorder="1"/>
    <xf numFmtId="165" fontId="0" fillId="10" borderId="4" xfId="0" applyNumberFormat="1" applyFill="1" applyBorder="1"/>
    <xf numFmtId="0" fontId="10" fillId="10" borderId="0" xfId="0" applyFont="1" applyFill="1" applyAlignment="1">
      <alignment horizontal="left"/>
    </xf>
    <xf numFmtId="14" fontId="0" fillId="10" borderId="0" xfId="0" applyNumberFormat="1" applyFill="1" applyAlignment="1">
      <alignment horizontal="left"/>
    </xf>
    <xf numFmtId="0" fontId="0" fillId="10" borderId="0" xfId="0" applyFill="1" applyAlignment="1">
      <alignment horizontal="left"/>
    </xf>
    <xf numFmtId="0" fontId="44" fillId="10" borderId="0" xfId="2" applyFont="1" applyFill="1" applyAlignment="1">
      <alignment horizontal="left"/>
    </xf>
    <xf numFmtId="0" fontId="10" fillId="0" borderId="79" xfId="0" applyFont="1" applyBorder="1" applyAlignment="1">
      <alignment horizontal="center" vertical="center" wrapText="1"/>
    </xf>
    <xf numFmtId="49" fontId="10" fillId="0" borderId="80" xfId="0" applyNumberFormat="1" applyFont="1" applyBorder="1"/>
    <xf numFmtId="49" fontId="10" fillId="0" borderId="68" xfId="0" applyNumberFormat="1" applyFont="1" applyBorder="1"/>
    <xf numFmtId="0" fontId="71" fillId="11" borderId="0" xfId="0" applyFont="1" applyFill="1"/>
    <xf numFmtId="49" fontId="71" fillId="11" borderId="68" xfId="0" applyNumberFormat="1" applyFont="1" applyFill="1" applyBorder="1"/>
    <xf numFmtId="49" fontId="71" fillId="11" borderId="81" xfId="0" applyNumberFormat="1" applyFont="1" applyFill="1" applyBorder="1"/>
    <xf numFmtId="49" fontId="71" fillId="11" borderId="23" xfId="0" applyNumberFormat="1" applyFont="1" applyFill="1" applyBorder="1"/>
    <xf numFmtId="49" fontId="71" fillId="11" borderId="4" xfId="0" applyNumberFormat="1" applyFont="1" applyFill="1" applyBorder="1"/>
    <xf numFmtId="49" fontId="71" fillId="11" borderId="25" xfId="0" applyNumberFormat="1" applyFont="1" applyFill="1" applyBorder="1"/>
    <xf numFmtId="165" fontId="10" fillId="9" borderId="32" xfId="0" applyNumberFormat="1" applyFont="1" applyFill="1" applyBorder="1" applyAlignment="1">
      <alignment horizontal="center"/>
    </xf>
    <xf numFmtId="165" fontId="0" fillId="0" borderId="82" xfId="0" applyNumberFormat="1" applyBorder="1" applyAlignment="1">
      <alignment horizontal="center"/>
    </xf>
    <xf numFmtId="0" fontId="56" fillId="0" borderId="0" xfId="0" applyFont="1"/>
    <xf numFmtId="0" fontId="58" fillId="0" borderId="0" xfId="6" applyFont="1" applyAlignment="1">
      <alignment horizontal="right"/>
    </xf>
    <xf numFmtId="0" fontId="4" fillId="0" borderId="0" xfId="0" applyFont="1" applyAlignment="1">
      <alignment horizontal="left" vertical="top"/>
    </xf>
    <xf numFmtId="0" fontId="18" fillId="0" borderId="0" xfId="0" applyFont="1"/>
    <xf numFmtId="0" fontId="0" fillId="0" borderId="53" xfId="0" applyBorder="1"/>
    <xf numFmtId="0" fontId="18" fillId="0" borderId="53" xfId="0" applyFont="1" applyBorder="1"/>
    <xf numFmtId="0" fontId="0" fillId="0" borderId="83" xfId="0" applyBorder="1"/>
    <xf numFmtId="0" fontId="0" fillId="0" borderId="73" xfId="0" applyBorder="1"/>
    <xf numFmtId="0" fontId="18" fillId="3" borderId="36" xfId="0" applyFont="1" applyFill="1" applyBorder="1"/>
    <xf numFmtId="0" fontId="18" fillId="3" borderId="68" xfId="0" applyFont="1" applyFill="1" applyBorder="1"/>
    <xf numFmtId="0" fontId="10" fillId="0" borderId="84" xfId="0" applyFont="1" applyBorder="1" applyAlignment="1">
      <alignment horizontal="right" vertical="center"/>
    </xf>
    <xf numFmtId="0" fontId="71" fillId="0" borderId="85" xfId="0" applyFont="1" applyBorder="1" applyAlignment="1">
      <alignment horizontal="center" vertical="center" wrapText="1"/>
    </xf>
    <xf numFmtId="0" fontId="10" fillId="12" borderId="86" xfId="0" applyFont="1" applyFill="1" applyBorder="1" applyAlignment="1">
      <alignment horizontal="center" vertical="center" wrapText="1"/>
    </xf>
    <xf numFmtId="0" fontId="10" fillId="13" borderId="87" xfId="0" applyFont="1" applyFill="1" applyBorder="1" applyAlignment="1">
      <alignment horizontal="center" vertical="center" wrapText="1"/>
    </xf>
    <xf numFmtId="0" fontId="10" fillId="13" borderId="88" xfId="0" applyFont="1" applyFill="1" applyBorder="1" applyAlignment="1">
      <alignment horizontal="center" vertical="center" wrapText="1"/>
    </xf>
    <xf numFmtId="3" fontId="71" fillId="9" borderId="89" xfId="0" applyNumberFormat="1" applyFont="1" applyFill="1" applyBorder="1" applyAlignment="1">
      <alignment horizontal="right"/>
    </xf>
    <xf numFmtId="0" fontId="24" fillId="0" borderId="40" xfId="5" applyFont="1" applyBorder="1" applyAlignment="1">
      <alignment horizontal="center"/>
    </xf>
    <xf numFmtId="4" fontId="25" fillId="0" borderId="69" xfId="5" applyNumberFormat="1" applyFont="1" applyBorder="1" applyAlignment="1">
      <alignment horizontal="center"/>
    </xf>
    <xf numFmtId="3" fontId="71" fillId="9" borderId="90" xfId="0" applyNumberFormat="1" applyFont="1" applyFill="1" applyBorder="1" applyAlignment="1">
      <alignment horizontal="right"/>
    </xf>
    <xf numFmtId="0" fontId="24" fillId="0" borderId="36" xfId="5" applyFont="1" applyBorder="1" applyAlignment="1">
      <alignment horizontal="center"/>
    </xf>
    <xf numFmtId="3" fontId="71" fillId="9" borderId="91" xfId="0" applyNumberFormat="1" applyFont="1" applyFill="1" applyBorder="1" applyAlignment="1">
      <alignment horizontal="right"/>
    </xf>
    <xf numFmtId="0" fontId="10" fillId="0" borderId="43" xfId="5" applyFont="1" applyBorder="1" applyAlignment="1">
      <alignment horizontal="center"/>
    </xf>
    <xf numFmtId="3" fontId="72" fillId="9" borderId="92" xfId="5" applyNumberFormat="1" applyFont="1" applyFill="1" applyBorder="1" applyAlignment="1">
      <alignment horizontal="center"/>
    </xf>
    <xf numFmtId="0" fontId="25" fillId="9" borderId="93" xfId="5" applyFont="1" applyFill="1" applyBorder="1" applyAlignment="1">
      <alignment horizontal="center"/>
    </xf>
    <xf numFmtId="0" fontId="25" fillId="9" borderId="94" xfId="5" applyFont="1" applyFill="1" applyBorder="1" applyAlignment="1">
      <alignment horizontal="center"/>
    </xf>
    <xf numFmtId="3" fontId="71" fillId="9" borderId="95" xfId="0" applyNumberFormat="1" applyFont="1" applyFill="1" applyBorder="1" applyAlignment="1">
      <alignment horizontal="right"/>
    </xf>
    <xf numFmtId="4" fontId="25" fillId="0" borderId="17" xfId="5" applyNumberFormat="1" applyFont="1" applyBorder="1" applyAlignment="1">
      <alignment horizontal="center"/>
    </xf>
    <xf numFmtId="0" fontId="24" fillId="0" borderId="34" xfId="5" applyFont="1" applyBorder="1" applyAlignment="1">
      <alignment horizontal="center"/>
    </xf>
    <xf numFmtId="4" fontId="25" fillId="0" borderId="67" xfId="5" applyNumberFormat="1" applyFont="1" applyBorder="1" applyAlignment="1">
      <alignment horizontal="center"/>
    </xf>
    <xf numFmtId="0" fontId="10" fillId="14" borderId="25" xfId="4" applyFill="1" applyBorder="1" applyAlignment="1">
      <alignment horizontal="center" vertical="center"/>
    </xf>
    <xf numFmtId="49" fontId="24" fillId="0" borderId="43" xfId="5" applyNumberFormat="1" applyFont="1" applyBorder="1" applyAlignment="1">
      <alignment horizontal="center"/>
    </xf>
    <xf numFmtId="49" fontId="24" fillId="14" borderId="38" xfId="5" applyNumberFormat="1" applyFont="1" applyFill="1" applyBorder="1" applyAlignment="1">
      <alignment horizontal="center"/>
    </xf>
    <xf numFmtId="0" fontId="25" fillId="9" borderId="96" xfId="5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4" fontId="22" fillId="3" borderId="7" xfId="0" applyNumberFormat="1" applyFont="1" applyFill="1" applyBorder="1" applyAlignment="1">
      <alignment horizontal="center"/>
    </xf>
    <xf numFmtId="3" fontId="73" fillId="9" borderId="92" xfId="0" applyNumberFormat="1" applyFont="1" applyFill="1" applyBorder="1" applyAlignment="1">
      <alignment horizontal="center"/>
    </xf>
    <xf numFmtId="0" fontId="22" fillId="9" borderId="96" xfId="0" applyFont="1" applyFill="1" applyBorder="1" applyAlignment="1">
      <alignment horizontal="center"/>
    </xf>
    <xf numFmtId="0" fontId="22" fillId="9" borderId="94" xfId="0" applyFont="1" applyFill="1" applyBorder="1" applyAlignment="1">
      <alignment horizontal="center"/>
    </xf>
    <xf numFmtId="0" fontId="10" fillId="13" borderId="24" xfId="0" applyFont="1" applyFill="1" applyBorder="1" applyAlignment="1">
      <alignment horizontal="center" vertical="center" wrapText="1"/>
    </xf>
    <xf numFmtId="0" fontId="10" fillId="13" borderId="86" xfId="0" applyFont="1" applyFill="1" applyBorder="1" applyAlignment="1">
      <alignment horizontal="center" vertical="center" wrapText="1"/>
    </xf>
    <xf numFmtId="3" fontId="0" fillId="0" borderId="3" xfId="0" applyNumberForma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4" fontId="0" fillId="0" borderId="20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0" fillId="0" borderId="19" xfId="0" applyNumberFormat="1" applyBorder="1" applyAlignment="1">
      <alignment horizontal="center"/>
    </xf>
    <xf numFmtId="3" fontId="0" fillId="0" borderId="32" xfId="0" applyNumberFormat="1" applyBorder="1" applyAlignment="1">
      <alignment horizontal="center"/>
    </xf>
    <xf numFmtId="4" fontId="0" fillId="0" borderId="32" xfId="0" applyNumberFormat="1" applyBorder="1" applyAlignment="1">
      <alignment horizontal="center"/>
    </xf>
    <xf numFmtId="4" fontId="0" fillId="0" borderId="21" xfId="0" applyNumberForma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9" borderId="97" xfId="0" applyFont="1" applyFill="1" applyBorder="1" applyAlignment="1">
      <alignment horizontal="center"/>
    </xf>
    <xf numFmtId="3" fontId="22" fillId="14" borderId="11" xfId="0" applyNumberFormat="1" applyFont="1" applyFill="1" applyBorder="1" applyAlignment="1">
      <alignment horizontal="center"/>
    </xf>
    <xf numFmtId="3" fontId="22" fillId="14" borderId="47" xfId="0" applyNumberFormat="1" applyFont="1" applyFill="1" applyBorder="1" applyAlignment="1">
      <alignment horizontal="center"/>
    </xf>
    <xf numFmtId="0" fontId="10" fillId="0" borderId="21" xfId="0" applyFont="1" applyBorder="1" applyAlignment="1">
      <alignment horizontal="right"/>
    </xf>
    <xf numFmtId="0" fontId="0" fillId="0" borderId="98" xfId="0" applyBorder="1"/>
    <xf numFmtId="0" fontId="3" fillId="0" borderId="0" xfId="3" applyFont="1" applyAlignment="1">
      <alignment horizontal="right"/>
    </xf>
    <xf numFmtId="0" fontId="60" fillId="0" borderId="0" xfId="3" applyFont="1" applyAlignment="1">
      <alignment horizontal="right"/>
    </xf>
    <xf numFmtId="0" fontId="0" fillId="0" borderId="3" xfId="0" applyBorder="1"/>
    <xf numFmtId="0" fontId="0" fillId="12" borderId="1" xfId="0" applyFill="1" applyBorder="1"/>
    <xf numFmtId="0" fontId="0" fillId="13" borderId="1" xfId="0" applyFill="1" applyBorder="1"/>
    <xf numFmtId="165" fontId="11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10" fillId="11" borderId="0" xfId="0" applyFont="1" applyFill="1"/>
    <xf numFmtId="0" fontId="0" fillId="11" borderId="0" xfId="0" applyFill="1"/>
    <xf numFmtId="0" fontId="0" fillId="9" borderId="1" xfId="0" applyFill="1" applyBorder="1" applyAlignment="1">
      <alignment horizontal="center"/>
    </xf>
    <xf numFmtId="165" fontId="11" fillId="9" borderId="1" xfId="0" applyNumberFormat="1" applyFont="1" applyFill="1" applyBorder="1" applyAlignment="1">
      <alignment horizontal="center"/>
    </xf>
    <xf numFmtId="165" fontId="11" fillId="9" borderId="5" xfId="0" applyNumberFormat="1" applyFont="1" applyFill="1" applyBorder="1" applyAlignment="1">
      <alignment horizontal="center"/>
    </xf>
    <xf numFmtId="4" fontId="22" fillId="14" borderId="13" xfId="0" applyNumberFormat="1" applyFont="1" applyFill="1" applyBorder="1" applyAlignment="1">
      <alignment horizontal="center"/>
    </xf>
    <xf numFmtId="165" fontId="10" fillId="10" borderId="1" xfId="0" applyNumberFormat="1" applyFont="1" applyFill="1" applyBorder="1" applyAlignment="1" applyProtection="1">
      <alignment horizontal="center" vertical="center" wrapText="1"/>
      <protection locked="0"/>
    </xf>
    <xf numFmtId="165" fontId="10" fillId="9" borderId="1" xfId="0" applyNumberFormat="1" applyFont="1" applyFill="1" applyBorder="1" applyAlignment="1">
      <alignment horizontal="center" vertical="center"/>
    </xf>
    <xf numFmtId="49" fontId="71" fillId="11" borderId="1" xfId="0" applyNumberFormat="1" applyFont="1" applyFill="1" applyBorder="1" applyAlignment="1">
      <alignment horizontal="center" vertical="center"/>
    </xf>
    <xf numFmtId="0" fontId="62" fillId="0" borderId="0" xfId="6" applyFont="1" applyAlignment="1">
      <alignment horizontal="center"/>
    </xf>
    <xf numFmtId="4" fontId="0" fillId="0" borderId="27" xfId="0" applyNumberFormat="1" applyBorder="1"/>
    <xf numFmtId="4" fontId="0" fillId="0" borderId="99" xfId="0" applyNumberFormat="1" applyBorder="1"/>
    <xf numFmtId="4" fontId="0" fillId="0" borderId="100" xfId="0" applyNumberFormat="1" applyBorder="1"/>
    <xf numFmtId="4" fontId="0" fillId="0" borderId="20" xfId="0" applyNumberFormat="1" applyBorder="1" applyAlignment="1">
      <alignment horizontal="right"/>
    </xf>
    <xf numFmtId="4" fontId="0" fillId="0" borderId="28" xfId="0" applyNumberFormat="1" applyBorder="1"/>
    <xf numFmtId="4" fontId="0" fillId="0" borderId="101" xfId="0" applyNumberFormat="1" applyBorder="1"/>
    <xf numFmtId="4" fontId="0" fillId="0" borderId="26" xfId="0" applyNumberFormat="1" applyBorder="1"/>
    <xf numFmtId="4" fontId="0" fillId="0" borderId="44" xfId="0" applyNumberFormat="1" applyBorder="1"/>
    <xf numFmtId="4" fontId="0" fillId="0" borderId="102" xfId="0" applyNumberFormat="1" applyBorder="1"/>
    <xf numFmtId="4" fontId="0" fillId="0" borderId="72" xfId="0" applyNumberFormat="1" applyBorder="1"/>
    <xf numFmtId="4" fontId="25" fillId="12" borderId="18" xfId="5" applyNumberFormat="1" applyFont="1" applyFill="1" applyBorder="1" applyAlignment="1">
      <alignment horizontal="center"/>
    </xf>
    <xf numFmtId="4" fontId="25" fillId="3" borderId="103" xfId="5" applyNumberFormat="1" applyFont="1" applyFill="1" applyBorder="1" applyAlignment="1">
      <alignment horizontal="center"/>
    </xf>
    <xf numFmtId="4" fontId="25" fillId="3" borderId="14" xfId="5" applyNumberFormat="1" applyFont="1" applyFill="1" applyBorder="1" applyAlignment="1">
      <alignment horizontal="center"/>
    </xf>
    <xf numFmtId="4" fontId="0" fillId="0" borderId="99" xfId="0" applyNumberFormat="1" applyBorder="1" applyAlignment="1">
      <alignment horizontal="right"/>
    </xf>
    <xf numFmtId="4" fontId="0" fillId="0" borderId="100" xfId="0" applyNumberFormat="1" applyBorder="1" applyAlignment="1">
      <alignment horizontal="right"/>
    </xf>
    <xf numFmtId="4" fontId="0" fillId="0" borderId="101" xfId="0" applyNumberFormat="1" applyBorder="1" applyAlignment="1">
      <alignment horizontal="right"/>
    </xf>
    <xf numFmtId="4" fontId="0" fillId="0" borderId="26" xfId="0" applyNumberFormat="1" applyBorder="1" applyAlignment="1">
      <alignment horizontal="right"/>
    </xf>
    <xf numFmtId="4" fontId="0" fillId="0" borderId="87" xfId="0" applyNumberFormat="1" applyBorder="1" applyAlignment="1">
      <alignment horizontal="right"/>
    </xf>
    <xf numFmtId="4" fontId="0" fillId="0" borderId="88" xfId="0" applyNumberFormat="1" applyBorder="1" applyAlignment="1">
      <alignment horizontal="right"/>
    </xf>
    <xf numFmtId="4" fontId="22" fillId="12" borderId="104" xfId="0" applyNumberFormat="1" applyFont="1" applyFill="1" applyBorder="1" applyAlignment="1">
      <alignment horizontal="center"/>
    </xf>
    <xf numFmtId="4" fontId="22" fillId="3" borderId="103" xfId="0" applyNumberFormat="1" applyFont="1" applyFill="1" applyBorder="1" applyAlignment="1">
      <alignment horizontal="center"/>
    </xf>
    <xf numFmtId="4" fontId="22" fillId="3" borderId="14" xfId="0" applyNumberFormat="1" applyFont="1" applyFill="1" applyBorder="1" applyAlignment="1">
      <alignment horizontal="center"/>
    </xf>
    <xf numFmtId="4" fontId="22" fillId="3" borderId="47" xfId="0" applyNumberFormat="1" applyFont="1" applyFill="1" applyBorder="1" applyAlignment="1">
      <alignment horizontal="center"/>
    </xf>
    <xf numFmtId="4" fontId="0" fillId="0" borderId="40" xfId="0" applyNumberFormat="1" applyBorder="1"/>
    <xf numFmtId="4" fontId="0" fillId="0" borderId="41" xfId="0" applyNumberFormat="1" applyBorder="1"/>
    <xf numFmtId="4" fontId="0" fillId="0" borderId="105" xfId="0" applyNumberFormat="1" applyBorder="1"/>
    <xf numFmtId="4" fontId="0" fillId="0" borderId="36" xfId="0" applyNumberFormat="1" applyBorder="1"/>
    <xf numFmtId="4" fontId="0" fillId="0" borderId="42" xfId="0" applyNumberFormat="1" applyBorder="1"/>
    <xf numFmtId="4" fontId="0" fillId="0" borderId="68" xfId="0" applyNumberFormat="1" applyBorder="1"/>
    <xf numFmtId="4" fontId="0" fillId="0" borderId="43" xfId="0" applyNumberFormat="1" applyBorder="1"/>
    <xf numFmtId="4" fontId="0" fillId="0" borderId="45" xfId="0" applyNumberFormat="1" applyBorder="1"/>
    <xf numFmtId="4" fontId="4" fillId="3" borderId="13" xfId="0" applyNumberFormat="1" applyFont="1" applyFill="1" applyBorder="1" applyAlignment="1">
      <alignment horizontal="center"/>
    </xf>
    <xf numFmtId="4" fontId="0" fillId="0" borderId="38" xfId="0" applyNumberFormat="1" applyBorder="1"/>
    <xf numFmtId="4" fontId="25" fillId="3" borderId="106" xfId="5" applyNumberFormat="1" applyFont="1" applyFill="1" applyBorder="1" applyAlignment="1">
      <alignment horizontal="center"/>
    </xf>
    <xf numFmtId="4" fontId="22" fillId="3" borderId="51" xfId="0" applyNumberFormat="1" applyFont="1" applyFill="1" applyBorder="1" applyAlignment="1">
      <alignment horizontal="center"/>
    </xf>
    <xf numFmtId="4" fontId="0" fillId="0" borderId="16" xfId="0" applyNumberFormat="1" applyBorder="1"/>
    <xf numFmtId="4" fontId="10" fillId="0" borderId="3" xfId="0" applyNumberFormat="1" applyFont="1" applyBorder="1"/>
    <xf numFmtId="4" fontId="0" fillId="0" borderId="6" xfId="0" applyNumberFormat="1" applyBorder="1" applyAlignment="1">
      <alignment horizontal="right"/>
    </xf>
    <xf numFmtId="4" fontId="0" fillId="0" borderId="20" xfId="0" applyNumberFormat="1" applyBorder="1"/>
    <xf numFmtId="4" fontId="0" fillId="0" borderId="2" xfId="0" applyNumberFormat="1" applyBorder="1"/>
    <xf numFmtId="4" fontId="10" fillId="0" borderId="1" xfId="0" applyNumberFormat="1" applyFont="1" applyBorder="1"/>
    <xf numFmtId="4" fontId="0" fillId="0" borderId="19" xfId="0" applyNumberFormat="1" applyBorder="1"/>
    <xf numFmtId="4" fontId="0" fillId="0" borderId="9" xfId="0" applyNumberFormat="1" applyBorder="1"/>
    <xf numFmtId="4" fontId="10" fillId="0" borderId="32" xfId="0" applyNumberFormat="1" applyFont="1" applyBorder="1"/>
    <xf numFmtId="4" fontId="0" fillId="0" borderId="21" xfId="0" applyNumberFormat="1" applyBorder="1"/>
    <xf numFmtId="4" fontId="22" fillId="14" borderId="7" xfId="0" applyNumberFormat="1" applyFont="1" applyFill="1" applyBorder="1" applyAlignment="1">
      <alignment horizontal="center"/>
    </xf>
    <xf numFmtId="4" fontId="22" fillId="14" borderId="11" xfId="0" applyNumberFormat="1" applyFont="1" applyFill="1" applyBorder="1" applyAlignment="1">
      <alignment horizontal="center"/>
    </xf>
    <xf numFmtId="4" fontId="22" fillId="14" borderId="8" xfId="0" applyNumberFormat="1" applyFont="1" applyFill="1" applyBorder="1" applyAlignment="1">
      <alignment horizontal="center"/>
    </xf>
    <xf numFmtId="4" fontId="22" fillId="14" borderId="14" xfId="0" applyNumberFormat="1" applyFont="1" applyFill="1" applyBorder="1" applyAlignment="1">
      <alignment horizontal="center"/>
    </xf>
    <xf numFmtId="4" fontId="32" fillId="0" borderId="3" xfId="3" applyNumberFormat="1" applyFont="1" applyBorder="1" applyAlignment="1">
      <alignment horizontal="center"/>
    </xf>
    <xf numFmtId="4" fontId="32" fillId="0" borderId="19" xfId="3" applyNumberFormat="1" applyFont="1" applyBorder="1"/>
    <xf numFmtId="0" fontId="74" fillId="0" borderId="0" xfId="1" applyFont="1" applyBorder="1" applyAlignment="1" applyProtection="1">
      <alignment horizontal="left"/>
    </xf>
    <xf numFmtId="0" fontId="75" fillId="0" borderId="0" xfId="0" applyFont="1" applyAlignment="1">
      <alignment horizontal="left"/>
    </xf>
    <xf numFmtId="0" fontId="10" fillId="0" borderId="27" xfId="0" applyFont="1" applyBorder="1"/>
    <xf numFmtId="0" fontId="52" fillId="0" borderId="0" xfId="0" applyFont="1" applyAlignment="1">
      <alignment horizontal="center" vertical="top" wrapText="1"/>
    </xf>
    <xf numFmtId="0" fontId="52" fillId="0" borderId="0" xfId="0" applyFont="1" applyAlignment="1">
      <alignment horizontal="center" vertical="center" wrapText="1"/>
    </xf>
    <xf numFmtId="165" fontId="0" fillId="9" borderId="22" xfId="0" applyNumberFormat="1" applyFill="1" applyBorder="1" applyAlignment="1">
      <alignment horizontal="center"/>
    </xf>
    <xf numFmtId="165" fontId="10" fillId="9" borderId="2" xfId="0" applyNumberFormat="1" applyFont="1" applyFill="1" applyBorder="1" applyAlignment="1">
      <alignment horizontal="center"/>
    </xf>
    <xf numFmtId="165" fontId="0" fillId="9" borderId="3" xfId="0" applyNumberFormat="1" applyFill="1" applyBorder="1" applyAlignment="1">
      <alignment horizontal="center"/>
    </xf>
    <xf numFmtId="165" fontId="0" fillId="9" borderId="6" xfId="0" applyNumberFormat="1" applyFill="1" applyBorder="1" applyAlignment="1">
      <alignment horizontal="center"/>
    </xf>
    <xf numFmtId="165" fontId="0" fillId="9" borderId="27" xfId="0" applyNumberFormat="1" applyFill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9" borderId="82" xfId="0" applyNumberFormat="1" applyFill="1" applyBorder="1" applyAlignment="1">
      <alignment horizontal="center"/>
    </xf>
    <xf numFmtId="165" fontId="0" fillId="9" borderId="35" xfId="0" applyNumberFormat="1" applyFill="1" applyBorder="1" applyAlignment="1">
      <alignment horizontal="center"/>
    </xf>
    <xf numFmtId="165" fontId="10" fillId="9" borderId="22" xfId="0" applyNumberFormat="1" applyFont="1" applyFill="1" applyBorder="1" applyAlignment="1">
      <alignment horizontal="center"/>
    </xf>
    <xf numFmtId="165" fontId="0" fillId="9" borderId="23" xfId="0" applyNumberFormat="1" applyFill="1" applyBorder="1" applyAlignment="1">
      <alignment horizontal="center"/>
    </xf>
    <xf numFmtId="165" fontId="0" fillId="0" borderId="23" xfId="0" applyNumberFormat="1" applyBorder="1" applyAlignment="1">
      <alignment horizontal="center"/>
    </xf>
    <xf numFmtId="165" fontId="0" fillId="9" borderId="88" xfId="0" applyNumberFormat="1" applyFill="1" applyBorder="1" applyAlignment="1">
      <alignment horizontal="center"/>
    </xf>
    <xf numFmtId="165" fontId="0" fillId="9" borderId="5" xfId="0" applyNumberFormat="1" applyFill="1" applyBorder="1" applyAlignment="1">
      <alignment horizontal="center"/>
    </xf>
    <xf numFmtId="165" fontId="0" fillId="9" borderId="107" xfId="0" applyNumberFormat="1" applyFill="1" applyBorder="1" applyAlignment="1">
      <alignment horizontal="center"/>
    </xf>
    <xf numFmtId="165" fontId="10" fillId="9" borderId="24" xfId="0" applyNumberFormat="1" applyFont="1" applyFill="1" applyBorder="1" applyAlignment="1">
      <alignment horizontal="center"/>
    </xf>
    <xf numFmtId="165" fontId="0" fillId="9" borderId="25" xfId="0" applyNumberFormat="1" applyFill="1" applyBorder="1" applyAlignment="1">
      <alignment horizontal="center"/>
    </xf>
    <xf numFmtId="165" fontId="0" fillId="0" borderId="25" xfId="0" applyNumberFormat="1" applyBorder="1" applyAlignment="1">
      <alignment horizontal="center"/>
    </xf>
    <xf numFmtId="165" fontId="0" fillId="0" borderId="35" xfId="0" applyNumberFormat="1" applyBorder="1" applyAlignment="1">
      <alignment horizontal="center"/>
    </xf>
    <xf numFmtId="165" fontId="0" fillId="0" borderId="107" xfId="0" applyNumberFormat="1" applyBorder="1" applyAlignment="1">
      <alignment horizontal="center"/>
    </xf>
    <xf numFmtId="165" fontId="0" fillId="0" borderId="88" xfId="0" applyNumberFormat="1" applyBorder="1" applyAlignment="1">
      <alignment horizontal="center"/>
    </xf>
    <xf numFmtId="165" fontId="0" fillId="0" borderId="100" xfId="0" applyNumberFormat="1" applyBorder="1" applyAlignment="1">
      <alignment horizontal="center"/>
    </xf>
    <xf numFmtId="165" fontId="0" fillId="0" borderId="20" xfId="0" applyNumberFormat="1" applyBorder="1" applyAlignment="1">
      <alignment horizontal="center"/>
    </xf>
    <xf numFmtId="165" fontId="0" fillId="0" borderId="16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165" fontId="10" fillId="9" borderId="29" xfId="0" applyNumberFormat="1" applyFont="1" applyFill="1" applyBorder="1" applyAlignment="1">
      <alignment horizontal="center"/>
    </xf>
    <xf numFmtId="165" fontId="0" fillId="9" borderId="53" xfId="0" applyNumberFormat="1" applyFill="1" applyBorder="1" applyAlignment="1">
      <alignment horizontal="center"/>
    </xf>
    <xf numFmtId="165" fontId="0" fillId="9" borderId="10" xfId="0" applyNumberFormat="1" applyFill="1" applyBorder="1" applyAlignment="1">
      <alignment horizontal="center"/>
    </xf>
    <xf numFmtId="165" fontId="10" fillId="9" borderId="23" xfId="0" applyNumberFormat="1" applyFont="1" applyFill="1" applyBorder="1" applyAlignment="1">
      <alignment horizontal="center"/>
    </xf>
    <xf numFmtId="165" fontId="10" fillId="9" borderId="4" xfId="0" applyNumberFormat="1" applyFont="1" applyFill="1" applyBorder="1" applyAlignment="1">
      <alignment horizontal="center"/>
    </xf>
    <xf numFmtId="0" fontId="0" fillId="9" borderId="0" xfId="0" applyFill="1"/>
    <xf numFmtId="0" fontId="4" fillId="9" borderId="0" xfId="0" applyFont="1" applyFill="1"/>
    <xf numFmtId="0" fontId="4" fillId="11" borderId="0" xfId="0" applyFont="1" applyFill="1"/>
    <xf numFmtId="165" fontId="0" fillId="0" borderId="109" xfId="0" applyNumberFormat="1" applyBorder="1" applyAlignment="1">
      <alignment horizontal="center"/>
    </xf>
    <xf numFmtId="165" fontId="0" fillId="0" borderId="53" xfId="0" applyNumberFormat="1" applyBorder="1" applyAlignment="1">
      <alignment horizontal="center"/>
    </xf>
    <xf numFmtId="165" fontId="0" fillId="0" borderId="17" xfId="0" applyNumberFormat="1" applyBorder="1" applyAlignment="1">
      <alignment horizontal="center"/>
    </xf>
    <xf numFmtId="4" fontId="32" fillId="0" borderId="26" xfId="0" applyNumberFormat="1" applyFont="1" applyBorder="1"/>
    <xf numFmtId="4" fontId="37" fillId="10" borderId="111" xfId="2" applyNumberFormat="1" applyFont="1" applyFill="1" applyBorder="1"/>
    <xf numFmtId="49" fontId="37" fillId="10" borderId="67" xfId="2" applyNumberFormat="1" applyFont="1" applyFill="1" applyBorder="1"/>
    <xf numFmtId="0" fontId="37" fillId="0" borderId="111" xfId="2" applyFont="1" applyBorder="1" applyAlignment="1">
      <alignment horizontal="center"/>
    </xf>
    <xf numFmtId="4" fontId="37" fillId="0" borderId="111" xfId="2" applyNumberFormat="1" applyFont="1" applyBorder="1"/>
    <xf numFmtId="0" fontId="37" fillId="0" borderId="111" xfId="2" applyFont="1" applyBorder="1"/>
    <xf numFmtId="0" fontId="10" fillId="10" borderId="58" xfId="0" applyFont="1" applyFill="1" applyBorder="1" applyAlignment="1">
      <alignment horizontal="left"/>
    </xf>
    <xf numFmtId="0" fontId="0" fillId="10" borderId="27" xfId="0" applyFill="1" applyBorder="1" applyAlignment="1">
      <alignment horizontal="left"/>
    </xf>
    <xf numFmtId="4" fontId="32" fillId="0" borderId="67" xfId="2" applyNumberFormat="1" applyFont="1" applyBorder="1"/>
    <xf numFmtId="4" fontId="37" fillId="4" borderId="70" xfId="2" applyNumberFormat="1" applyFont="1" applyFill="1" applyBorder="1" applyAlignment="1">
      <alignment horizontal="center"/>
    </xf>
    <xf numFmtId="0" fontId="10" fillId="0" borderId="68" xfId="0" applyFont="1" applyBorder="1" applyAlignment="1">
      <alignment wrapText="1"/>
    </xf>
    <xf numFmtId="0" fontId="10" fillId="0" borderId="25" xfId="0" applyFont="1" applyBorder="1" applyAlignment="1">
      <alignment horizontal="left"/>
    </xf>
    <xf numFmtId="165" fontId="0" fillId="9" borderId="24" xfId="0" applyNumberForma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2" xfId="0" applyBorder="1"/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wrapText="1"/>
    </xf>
    <xf numFmtId="0" fontId="29" fillId="0" borderId="0" xfId="0" applyFont="1"/>
    <xf numFmtId="0" fontId="65" fillId="10" borderId="0" xfId="2" applyFont="1" applyFill="1" applyAlignment="1">
      <alignment horizontal="left"/>
    </xf>
    <xf numFmtId="0" fontId="29" fillId="0" borderId="0" xfId="0" applyFont="1" applyAlignment="1">
      <alignment horizontal="left"/>
    </xf>
    <xf numFmtId="165" fontId="0" fillId="0" borderId="74" xfId="0" applyNumberFormat="1" applyBorder="1" applyAlignment="1">
      <alignment horizontal="center"/>
    </xf>
    <xf numFmtId="165" fontId="0" fillId="0" borderId="110" xfId="0" applyNumberFormat="1" applyBorder="1" applyAlignment="1">
      <alignment horizontal="center"/>
    </xf>
    <xf numFmtId="165" fontId="0" fillId="0" borderId="76" xfId="0" applyNumberFormat="1" applyBorder="1" applyAlignment="1">
      <alignment horizontal="center"/>
    </xf>
    <xf numFmtId="165" fontId="10" fillId="0" borderId="9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66" fillId="0" borderId="0" xfId="2" applyFont="1"/>
    <xf numFmtId="0" fontId="4" fillId="0" borderId="0" xfId="2" applyFont="1"/>
    <xf numFmtId="0" fontId="10" fillId="0" borderId="2" xfId="2" applyBorder="1"/>
    <xf numFmtId="165" fontId="10" fillId="0" borderId="1" xfId="2" applyNumberFormat="1" applyBorder="1" applyAlignment="1">
      <alignment horizontal="right"/>
    </xf>
    <xf numFmtId="165" fontId="10" fillId="0" borderId="5" xfId="2" applyNumberFormat="1" applyBorder="1" applyAlignment="1">
      <alignment horizontal="right"/>
    </xf>
    <xf numFmtId="0" fontId="2" fillId="0" borderId="2" xfId="0" applyFont="1" applyBorder="1"/>
    <xf numFmtId="0" fontId="0" fillId="0" borderId="20" xfId="0" applyBorder="1" applyAlignment="1">
      <alignment horizontal="center"/>
    </xf>
    <xf numFmtId="0" fontId="0" fillId="0" borderId="100" xfId="0" applyBorder="1"/>
    <xf numFmtId="0" fontId="57" fillId="0" borderId="0" xfId="2" applyFont="1" applyAlignment="1">
      <alignment vertical="top"/>
    </xf>
    <xf numFmtId="0" fontId="10" fillId="0" borderId="1" xfId="2" applyBorder="1"/>
    <xf numFmtId="0" fontId="66" fillId="0" borderId="0" xfId="2" applyFont="1" applyAlignment="1">
      <alignment horizontal="right"/>
    </xf>
    <xf numFmtId="3" fontId="58" fillId="0" borderId="0" xfId="2" applyNumberFormat="1" applyFont="1" applyAlignment="1">
      <alignment vertical="center"/>
    </xf>
    <xf numFmtId="0" fontId="57" fillId="0" borderId="0" xfId="2" applyFont="1"/>
    <xf numFmtId="4" fontId="57" fillId="0" borderId="1" xfId="2" applyNumberFormat="1" applyFont="1" applyBorder="1" applyAlignment="1">
      <alignment horizontal="left"/>
    </xf>
    <xf numFmtId="0" fontId="4" fillId="0" borderId="11" xfId="2" applyFont="1" applyBorder="1" applyAlignment="1">
      <alignment horizontal="center"/>
    </xf>
    <xf numFmtId="0" fontId="4" fillId="0" borderId="16" xfId="2" applyFont="1" applyBorder="1"/>
    <xf numFmtId="0" fontId="10" fillId="0" borderId="24" xfId="2" applyBorder="1"/>
    <xf numFmtId="0" fontId="4" fillId="0" borderId="2" xfId="2" applyFont="1" applyBorder="1"/>
    <xf numFmtId="0" fontId="10" fillId="0" borderId="9" xfId="2" applyBorder="1"/>
    <xf numFmtId="0" fontId="4" fillId="0" borderId="9" xfId="2" applyFont="1" applyBorder="1"/>
    <xf numFmtId="0" fontId="10" fillId="0" borderId="83" xfId="2" applyBorder="1"/>
    <xf numFmtId="4" fontId="10" fillId="0" borderId="83" xfId="2" applyNumberFormat="1" applyBorder="1"/>
    <xf numFmtId="3" fontId="58" fillId="0" borderId="0" xfId="2" applyNumberFormat="1" applyFont="1" applyAlignment="1">
      <alignment horizontal="center" vertical="center"/>
    </xf>
    <xf numFmtId="0" fontId="0" fillId="0" borderId="7" xfId="0" applyBorder="1" applyAlignment="1">
      <alignment vertical="center" wrapText="1"/>
    </xf>
    <xf numFmtId="165" fontId="10" fillId="0" borderId="1" xfId="2" applyNumberFormat="1" applyBorder="1"/>
    <xf numFmtId="165" fontId="10" fillId="0" borderId="32" xfId="2" applyNumberFormat="1" applyBorder="1"/>
    <xf numFmtId="165" fontId="10" fillId="0" borderId="5" xfId="2" applyNumberFormat="1" applyBorder="1"/>
    <xf numFmtId="165" fontId="4" fillId="0" borderId="0" xfId="0" applyNumberFormat="1" applyFont="1" applyAlignment="1">
      <alignment horizontal="right"/>
    </xf>
    <xf numFmtId="4" fontId="22" fillId="0" borderId="115" xfId="0" applyNumberFormat="1" applyFont="1" applyBorder="1" applyAlignment="1">
      <alignment horizontal="left" vertical="center"/>
    </xf>
    <xf numFmtId="0" fontId="10" fillId="0" borderId="0" xfId="3" applyAlignment="1">
      <alignment horizontal="right"/>
    </xf>
    <xf numFmtId="0" fontId="10" fillId="0" borderId="0" xfId="3" applyAlignment="1">
      <alignment horizontal="left"/>
    </xf>
    <xf numFmtId="14" fontId="0" fillId="10" borderId="27" xfId="0" applyNumberFormat="1" applyFill="1" applyBorder="1" applyAlignment="1">
      <alignment horizontal="center"/>
    </xf>
    <xf numFmtId="0" fontId="10" fillId="0" borderId="5" xfId="2" applyBorder="1"/>
    <xf numFmtId="0" fontId="10" fillId="0" borderId="32" xfId="2" applyBorder="1"/>
    <xf numFmtId="0" fontId="10" fillId="0" borderId="1" xfId="2" applyBorder="1" applyAlignment="1">
      <alignment horizontal="left"/>
    </xf>
    <xf numFmtId="0" fontId="10" fillId="0" borderId="5" xfId="2" applyBorder="1" applyAlignment="1">
      <alignment horizontal="left"/>
    </xf>
    <xf numFmtId="0" fontId="4" fillId="0" borderId="13" xfId="2" applyFont="1" applyBorder="1" applyAlignment="1">
      <alignment vertical="center" wrapText="1"/>
    </xf>
    <xf numFmtId="165" fontId="10" fillId="0" borderId="3" xfId="2" applyNumberFormat="1" applyBorder="1"/>
    <xf numFmtId="165" fontId="10" fillId="0" borderId="31" xfId="2" applyNumberFormat="1" applyBorder="1"/>
    <xf numFmtId="165" fontId="10" fillId="0" borderId="3" xfId="2" applyNumberFormat="1" applyBorder="1" applyAlignment="1">
      <alignment horizontal="right"/>
    </xf>
    <xf numFmtId="0" fontId="4" fillId="0" borderId="12" xfId="2" applyFont="1" applyBorder="1"/>
    <xf numFmtId="0" fontId="32" fillId="0" borderId="0" xfId="0" applyFont="1" applyAlignment="1">
      <alignment horizontal="center"/>
    </xf>
    <xf numFmtId="0" fontId="10" fillId="0" borderId="2" xfId="0" applyFont="1" applyBorder="1" applyAlignment="1">
      <alignment wrapText="1"/>
    </xf>
    <xf numFmtId="0" fontId="10" fillId="0" borderId="9" xfId="0" applyFont="1" applyBorder="1" applyAlignment="1">
      <alignment wrapText="1"/>
    </xf>
    <xf numFmtId="0" fontId="10" fillId="0" borderId="9" xfId="0" applyFont="1" applyBorder="1"/>
    <xf numFmtId="0" fontId="0" fillId="0" borderId="2" xfId="0" applyBorder="1" applyAlignment="1">
      <alignment wrapText="1"/>
    </xf>
    <xf numFmtId="0" fontId="0" fillId="0" borderId="9" xfId="0" applyBorder="1" applyAlignment="1">
      <alignment wrapText="1"/>
    </xf>
    <xf numFmtId="165" fontId="10" fillId="0" borderId="0" xfId="0" applyNumberFormat="1" applyFont="1"/>
    <xf numFmtId="165" fontId="10" fillId="9" borderId="9" xfId="0" applyNumberFormat="1" applyFont="1" applyFill="1" applyBorder="1" applyAlignment="1">
      <alignment horizontal="center"/>
    </xf>
    <xf numFmtId="165" fontId="10" fillId="9" borderId="28" xfId="0" applyNumberFormat="1" applyFont="1" applyFill="1" applyBorder="1" applyAlignment="1">
      <alignment horizontal="center"/>
    </xf>
    <xf numFmtId="165" fontId="10" fillId="9" borderId="5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 wrapText="1"/>
    </xf>
    <xf numFmtId="0" fontId="10" fillId="0" borderId="1" xfId="0" applyFont="1" applyBorder="1" applyAlignment="1">
      <alignment horizont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6" xfId="0" applyFont="1" applyBorder="1" applyAlignment="1">
      <alignment horizontal="center" vertical="center" wrapText="1"/>
    </xf>
    <xf numFmtId="0" fontId="4" fillId="0" borderId="70" xfId="0" applyFont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49" fontId="0" fillId="0" borderId="2" xfId="0" applyNumberFormat="1" applyBorder="1" applyAlignment="1">
      <alignment horizontal="center" vertical="center"/>
    </xf>
    <xf numFmtId="165" fontId="10" fillId="9" borderId="72" xfId="0" applyNumberFormat="1" applyFont="1" applyFill="1" applyBorder="1" applyAlignment="1">
      <alignment horizontal="center"/>
    </xf>
    <xf numFmtId="165" fontId="0" fillId="0" borderId="73" xfId="0" applyNumberFormat="1" applyBorder="1" applyAlignment="1">
      <alignment horizontal="center"/>
    </xf>
    <xf numFmtId="165" fontId="10" fillId="9" borderId="108" xfId="0" applyNumberFormat="1" applyFont="1" applyFill="1" applyBorder="1" applyAlignment="1">
      <alignment horizontal="center"/>
    </xf>
    <xf numFmtId="165" fontId="10" fillId="10" borderId="28" xfId="0" applyNumberFormat="1" applyFont="1" applyFill="1" applyBorder="1" applyAlignment="1">
      <alignment horizontal="center"/>
    </xf>
    <xf numFmtId="165" fontId="10" fillId="10" borderId="2" xfId="0" applyNumberFormat="1" applyFont="1" applyFill="1" applyBorder="1" applyAlignment="1">
      <alignment horizontal="center"/>
    </xf>
    <xf numFmtId="165" fontId="0" fillId="10" borderId="4" xfId="0" applyNumberFormat="1" applyFill="1" applyBorder="1" applyAlignment="1">
      <alignment horizontal="center"/>
    </xf>
    <xf numFmtId="0" fontId="4" fillId="0" borderId="37" xfId="0" applyFont="1" applyBorder="1" applyAlignment="1">
      <alignment horizontal="center" vertical="center" wrapText="1"/>
    </xf>
    <xf numFmtId="0" fontId="71" fillId="0" borderId="0" xfId="0" applyFont="1"/>
    <xf numFmtId="165" fontId="10" fillId="9" borderId="25" xfId="0" applyNumberFormat="1" applyFont="1" applyFill="1" applyBorder="1" applyAlignment="1">
      <alignment horizontal="center"/>
    </xf>
    <xf numFmtId="165" fontId="10" fillId="0" borderId="86" xfId="0" applyNumberFormat="1" applyFont="1" applyBorder="1" applyAlignment="1">
      <alignment horizontal="center"/>
    </xf>
    <xf numFmtId="165" fontId="10" fillId="9" borderId="68" xfId="0" applyNumberFormat="1" applyFont="1" applyFill="1" applyBorder="1" applyAlignment="1">
      <alignment horizontal="center"/>
    </xf>
    <xf numFmtId="165" fontId="10" fillId="0" borderId="116" xfId="0" applyNumberFormat="1" applyFont="1" applyBorder="1" applyAlignment="1">
      <alignment horizontal="center"/>
    </xf>
    <xf numFmtId="165" fontId="10" fillId="0" borderId="77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10" fontId="0" fillId="0" borderId="32" xfId="0" applyNumberFormat="1" applyBorder="1" applyAlignment="1">
      <alignment horizontal="center"/>
    </xf>
    <xf numFmtId="10" fontId="0" fillId="0" borderId="10" xfId="0" applyNumberFormat="1" applyBorder="1" applyAlignment="1">
      <alignment horizontal="center"/>
    </xf>
    <xf numFmtId="168" fontId="4" fillId="0" borderId="0" xfId="0" applyNumberFormat="1" applyFont="1"/>
    <xf numFmtId="49" fontId="4" fillId="0" borderId="0" xfId="0" applyNumberFormat="1" applyFont="1"/>
    <xf numFmtId="10" fontId="0" fillId="0" borderId="4" xfId="0" applyNumberFormat="1" applyBorder="1" applyProtection="1">
      <protection hidden="1"/>
    </xf>
    <xf numFmtId="10" fontId="0" fillId="0" borderId="4" xfId="0" applyNumberFormat="1" applyBorder="1" applyAlignment="1" applyProtection="1">
      <alignment vertical="center"/>
      <protection hidden="1"/>
    </xf>
    <xf numFmtId="10" fontId="0" fillId="0" borderId="29" xfId="0" applyNumberFormat="1" applyBorder="1" applyProtection="1">
      <protection hidden="1"/>
    </xf>
    <xf numFmtId="10" fontId="0" fillId="0" borderId="23" xfId="0" applyNumberFormat="1" applyBorder="1" applyProtection="1">
      <protection locked="0" hidden="1"/>
    </xf>
    <xf numFmtId="14" fontId="44" fillId="10" borderId="0" xfId="2" applyNumberFormat="1" applyFont="1" applyFill="1" applyAlignment="1">
      <alignment horizontal="left"/>
    </xf>
    <xf numFmtId="14" fontId="65" fillId="10" borderId="0" xfId="2" applyNumberFormat="1" applyFont="1" applyFill="1" applyAlignment="1">
      <alignment horizontal="left"/>
    </xf>
    <xf numFmtId="0" fontId="4" fillId="0" borderId="0" xfId="0" applyFont="1" applyAlignment="1">
      <alignment wrapText="1"/>
    </xf>
    <xf numFmtId="14" fontId="0" fillId="0" borderId="0" xfId="0" applyNumberFormat="1"/>
    <xf numFmtId="49" fontId="0" fillId="0" borderId="0" xfId="0" applyNumberFormat="1" applyAlignment="1">
      <alignment wrapText="1"/>
    </xf>
    <xf numFmtId="165" fontId="0" fillId="0" borderId="32" xfId="0" applyNumberFormat="1" applyBorder="1"/>
    <xf numFmtId="0" fontId="4" fillId="0" borderId="7" xfId="0" applyFont="1" applyBorder="1" applyAlignment="1">
      <alignment horizontal="left" vertical="center" wrapText="1"/>
    </xf>
    <xf numFmtId="165" fontId="0" fillId="0" borderId="5" xfId="0" applyNumberFormat="1" applyBorder="1" applyAlignment="1">
      <alignment horizontal="center" vertical="center"/>
    </xf>
    <xf numFmtId="0" fontId="4" fillId="0" borderId="110" xfId="0" applyFont="1" applyBorder="1" applyAlignment="1">
      <alignment horizontal="left" vertical="center"/>
    </xf>
    <xf numFmtId="49" fontId="4" fillId="0" borderId="78" xfId="0" applyNumberFormat="1" applyFont="1" applyBorder="1" applyAlignment="1">
      <alignment horizontal="left" vertical="center"/>
    </xf>
    <xf numFmtId="165" fontId="0" fillId="0" borderId="31" xfId="0" applyNumberFormat="1" applyBorder="1" applyAlignment="1">
      <alignment horizontal="center" vertical="center"/>
    </xf>
    <xf numFmtId="165" fontId="0" fillId="0" borderId="113" xfId="0" applyNumberFormat="1" applyBorder="1"/>
    <xf numFmtId="165" fontId="0" fillId="0" borderId="0" xfId="0" applyNumberFormat="1" applyAlignment="1">
      <alignment horizontal="center"/>
    </xf>
    <xf numFmtId="0" fontId="32" fillId="0" borderId="0" xfId="0" applyFont="1" applyAlignment="1">
      <alignment horizontal="center" wrapText="1"/>
    </xf>
    <xf numFmtId="0" fontId="2" fillId="0" borderId="16" xfId="0" applyFont="1" applyBorder="1"/>
    <xf numFmtId="0" fontId="2" fillId="0" borderId="7" xfId="0" applyFont="1" applyBorder="1"/>
    <xf numFmtId="0" fontId="2" fillId="0" borderId="7" xfId="0" applyFont="1" applyBorder="1" applyAlignment="1">
      <alignment wrapText="1"/>
    </xf>
    <xf numFmtId="0" fontId="2" fillId="0" borderId="68" xfId="0" applyFont="1" applyBorder="1"/>
    <xf numFmtId="0" fontId="2" fillId="0" borderId="108" xfId="0" applyFont="1" applyBorder="1"/>
    <xf numFmtId="165" fontId="2" fillId="9" borderId="29" xfId="0" applyNumberFormat="1" applyFont="1" applyFill="1" applyBorder="1" applyAlignment="1">
      <alignment horizontal="center"/>
    </xf>
    <xf numFmtId="165" fontId="2" fillId="9" borderId="22" xfId="0" applyNumberFormat="1" applyFont="1" applyFill="1" applyBorder="1" applyAlignment="1">
      <alignment horizontal="center"/>
    </xf>
    <xf numFmtId="165" fontId="22" fillId="9" borderId="61" xfId="0" applyNumberFormat="1" applyFont="1" applyFill="1" applyBorder="1"/>
    <xf numFmtId="0" fontId="2" fillId="0" borderId="8" xfId="0" applyFont="1" applyBorder="1"/>
    <xf numFmtId="0" fontId="2" fillId="0" borderId="0" xfId="0" applyFont="1"/>
    <xf numFmtId="0" fontId="78" fillId="0" borderId="0" xfId="0" applyFont="1"/>
    <xf numFmtId="0" fontId="57" fillId="0" borderId="0" xfId="0" applyFont="1"/>
    <xf numFmtId="1" fontId="78" fillId="0" borderId="0" xfId="0" applyNumberFormat="1" applyFont="1"/>
    <xf numFmtId="165" fontId="32" fillId="0" borderId="0" xfId="0" applyNumberFormat="1" applyFont="1" applyAlignment="1">
      <alignment horizontal="center"/>
    </xf>
    <xf numFmtId="165" fontId="78" fillId="0" borderId="0" xfId="0" applyNumberFormat="1" applyFont="1" applyAlignment="1">
      <alignment horizontal="right"/>
    </xf>
    <xf numFmtId="165" fontId="78" fillId="0" borderId="0" xfId="0" applyNumberFormat="1" applyFont="1"/>
    <xf numFmtId="0" fontId="3" fillId="0" borderId="0" xfId="0" applyFont="1" applyAlignment="1">
      <alignment vertical="center"/>
    </xf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4" fontId="66" fillId="0" borderId="0" xfId="2" applyNumberFormat="1" applyFont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0" xfId="2" applyFont="1"/>
    <xf numFmtId="0" fontId="79" fillId="0" borderId="86" xfId="0" applyFont="1" applyBorder="1" applyAlignment="1">
      <alignment horizontal="left"/>
    </xf>
    <xf numFmtId="1" fontId="79" fillId="0" borderId="86" xfId="0" applyNumberFormat="1" applyFont="1" applyBorder="1" applyAlignment="1">
      <alignment horizontal="left"/>
    </xf>
    <xf numFmtId="0" fontId="5" fillId="0" borderId="0" xfId="2" applyFont="1"/>
    <xf numFmtId="0" fontId="55" fillId="0" borderId="0" xfId="2" applyFont="1"/>
    <xf numFmtId="0" fontId="10" fillId="0" borderId="22" xfId="2" applyBorder="1"/>
    <xf numFmtId="0" fontId="2" fillId="0" borderId="7" xfId="2" applyFont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165" fontId="10" fillId="0" borderId="23" xfId="2" applyNumberFormat="1" applyBorder="1"/>
    <xf numFmtId="165" fontId="10" fillId="0" borderId="4" xfId="2" applyNumberFormat="1" applyBorder="1"/>
    <xf numFmtId="165" fontId="10" fillId="0" borderId="25" xfId="2" applyNumberFormat="1" applyBorder="1"/>
    <xf numFmtId="0" fontId="4" fillId="12" borderId="7" xfId="2" applyFont="1" applyFill="1" applyBorder="1" applyAlignment="1">
      <alignment vertical="center" wrapText="1"/>
    </xf>
    <xf numFmtId="0" fontId="10" fillId="17" borderId="100" xfId="2" applyFill="1" applyBorder="1" applyAlignment="1">
      <alignment horizontal="left"/>
    </xf>
    <xf numFmtId="0" fontId="10" fillId="17" borderId="72" xfId="2" applyFill="1" applyBorder="1"/>
    <xf numFmtId="165" fontId="4" fillId="17" borderId="12" xfId="2" applyNumberFormat="1" applyFont="1" applyFill="1" applyBorder="1" applyAlignment="1">
      <alignment horizontal="right"/>
    </xf>
    <xf numFmtId="165" fontId="4" fillId="17" borderId="12" xfId="2" applyNumberFormat="1" applyFont="1" applyFill="1" applyBorder="1"/>
    <xf numFmtId="0" fontId="10" fillId="0" borderId="16" xfId="2" applyBorder="1"/>
    <xf numFmtId="0" fontId="10" fillId="0" borderId="3" xfId="2" applyBorder="1" applyAlignment="1">
      <alignment horizontal="left"/>
    </xf>
    <xf numFmtId="0" fontId="4" fillId="0" borderId="116" xfId="2" applyFont="1" applyBorder="1"/>
    <xf numFmtId="0" fontId="4" fillId="0" borderId="116" xfId="2" applyFont="1" applyBorder="1" applyAlignment="1">
      <alignment wrapText="1"/>
    </xf>
    <xf numFmtId="14" fontId="66" fillId="0" borderId="1" xfId="2" applyNumberFormat="1" applyFont="1" applyBorder="1" applyAlignment="1">
      <alignment horizontal="center"/>
    </xf>
    <xf numFmtId="166" fontId="66" fillId="0" borderId="1" xfId="2" applyNumberFormat="1" applyFont="1" applyBorder="1" applyAlignment="1">
      <alignment horizontal="center"/>
    </xf>
    <xf numFmtId="166" fontId="10" fillId="0" borderId="1" xfId="2" applyNumberFormat="1" applyBorder="1"/>
    <xf numFmtId="166" fontId="10" fillId="0" borderId="4" xfId="2" applyNumberFormat="1" applyBorder="1"/>
    <xf numFmtId="14" fontId="66" fillId="0" borderId="5" xfId="2" applyNumberFormat="1" applyFont="1" applyBorder="1" applyAlignment="1">
      <alignment horizontal="center"/>
    </xf>
    <xf numFmtId="166" fontId="66" fillId="0" borderId="5" xfId="2" applyNumberFormat="1" applyFont="1" applyBorder="1" applyAlignment="1">
      <alignment horizontal="center"/>
    </xf>
    <xf numFmtId="166" fontId="10" fillId="0" borderId="5" xfId="2" applyNumberFormat="1" applyBorder="1"/>
    <xf numFmtId="166" fontId="10" fillId="0" borderId="25" xfId="2" applyNumberFormat="1" applyBorder="1"/>
    <xf numFmtId="165" fontId="10" fillId="0" borderId="29" xfId="2" applyNumberFormat="1" applyBorder="1" applyAlignment="1">
      <alignment horizontal="right"/>
    </xf>
    <xf numFmtId="0" fontId="10" fillId="0" borderId="23" xfId="2" applyBorder="1" applyAlignment="1">
      <alignment horizontal="left"/>
    </xf>
    <xf numFmtId="0" fontId="10" fillId="0" borderId="4" xfId="2" applyBorder="1" applyAlignment="1">
      <alignment horizontal="left"/>
    </xf>
    <xf numFmtId="0" fontId="10" fillId="0" borderId="25" xfId="2" applyBorder="1" applyAlignment="1">
      <alignment horizontal="left"/>
    </xf>
    <xf numFmtId="0" fontId="7" fillId="0" borderId="0" xfId="2" applyFont="1" applyAlignment="1">
      <alignment horizontal="right"/>
    </xf>
    <xf numFmtId="0" fontId="7" fillId="0" borderId="0" xfId="2" applyFont="1"/>
    <xf numFmtId="165" fontId="7" fillId="0" borderId="0" xfId="0" applyNumberFormat="1" applyFont="1" applyAlignment="1">
      <alignment horizontal="right"/>
    </xf>
    <xf numFmtId="0" fontId="10" fillId="18" borderId="0" xfId="0" applyFont="1" applyFill="1"/>
    <xf numFmtId="0" fontId="10" fillId="18" borderId="0" xfId="0" applyFont="1" applyFill="1" applyAlignment="1">
      <alignment horizontal="left"/>
    </xf>
    <xf numFmtId="14" fontId="0" fillId="18" borderId="0" xfId="0" applyNumberFormat="1" applyFill="1" applyAlignment="1">
      <alignment horizontal="left"/>
    </xf>
    <xf numFmtId="4" fontId="66" fillId="0" borderId="75" xfId="2" applyNumberFormat="1" applyFont="1" applyBorder="1" applyAlignment="1">
      <alignment horizontal="center" wrapText="1"/>
    </xf>
    <xf numFmtId="0" fontId="79" fillId="12" borderId="86" xfId="0" applyFont="1" applyFill="1" applyBorder="1" applyAlignment="1">
      <alignment horizontal="left"/>
    </xf>
    <xf numFmtId="1" fontId="79" fillId="12" borderId="86" xfId="0" applyNumberFormat="1" applyFont="1" applyFill="1" applyBorder="1" applyAlignment="1">
      <alignment horizontal="left"/>
    </xf>
    <xf numFmtId="1" fontId="80" fillId="0" borderId="3" xfId="0" applyNumberFormat="1" applyFont="1" applyBorder="1"/>
    <xf numFmtId="165" fontId="80" fillId="0" borderId="6" xfId="0" applyNumberFormat="1" applyFont="1" applyBorder="1"/>
    <xf numFmtId="1" fontId="80" fillId="0" borderId="1" xfId="0" applyNumberFormat="1" applyFont="1" applyBorder="1"/>
    <xf numFmtId="165" fontId="80" fillId="0" borderId="4" xfId="0" applyNumberFormat="1" applyFont="1" applyBorder="1"/>
    <xf numFmtId="165" fontId="80" fillId="0" borderId="33" xfId="0" applyNumberFormat="1" applyFont="1" applyBorder="1"/>
    <xf numFmtId="165" fontId="80" fillId="0" borderId="10" xfId="0" applyNumberFormat="1" applyFont="1" applyBorder="1"/>
    <xf numFmtId="1" fontId="80" fillId="0" borderId="75" xfId="0" applyNumberFormat="1" applyFont="1" applyBorder="1"/>
    <xf numFmtId="165" fontId="80" fillId="0" borderId="25" xfId="0" applyNumberFormat="1" applyFont="1" applyBorder="1"/>
    <xf numFmtId="0" fontId="4" fillId="12" borderId="47" xfId="0" applyFont="1" applyFill="1" applyBorder="1" applyAlignment="1">
      <alignment horizontal="center" vertical="center" wrapText="1"/>
    </xf>
    <xf numFmtId="0" fontId="4" fillId="12" borderId="12" xfId="0" applyFont="1" applyFill="1" applyBorder="1" applyAlignment="1">
      <alignment horizontal="center" vertical="center" wrapText="1"/>
    </xf>
    <xf numFmtId="49" fontId="2" fillId="0" borderId="68" xfId="0" applyNumberFormat="1" applyFont="1" applyBorder="1"/>
    <xf numFmtId="0" fontId="2" fillId="0" borderId="11" xfId="0" applyFont="1" applyBorder="1" applyAlignment="1">
      <alignment wrapText="1"/>
    </xf>
    <xf numFmtId="0" fontId="4" fillId="11" borderId="7" xfId="0" applyFont="1" applyFill="1" applyBorder="1" applyAlignment="1">
      <alignment horizontal="left" vertical="center" wrapText="1"/>
    </xf>
    <xf numFmtId="0" fontId="2" fillId="0" borderId="19" xfId="0" applyFont="1" applyBorder="1"/>
    <xf numFmtId="10" fontId="2" fillId="0" borderId="25" xfId="0" applyNumberFormat="1" applyFont="1" applyBorder="1" applyAlignment="1" applyProtection="1">
      <alignment horizontal="center"/>
      <protection hidden="1"/>
    </xf>
    <xf numFmtId="4" fontId="10" fillId="0" borderId="55" xfId="0" applyNumberFormat="1" applyFont="1" applyBorder="1"/>
    <xf numFmtId="0" fontId="10" fillId="0" borderId="56" xfId="0" applyFont="1" applyBorder="1"/>
    <xf numFmtId="0" fontId="10" fillId="0" borderId="64" xfId="0" applyFont="1" applyBorder="1"/>
    <xf numFmtId="165" fontId="18" fillId="0" borderId="65" xfId="0" applyNumberFormat="1" applyFont="1" applyBorder="1" applyAlignment="1">
      <alignment horizontal="center"/>
    </xf>
    <xf numFmtId="4" fontId="25" fillId="3" borderId="104" xfId="5" applyNumberFormat="1" applyFont="1" applyFill="1" applyBorder="1" applyAlignment="1">
      <alignment horizontal="center"/>
    </xf>
    <xf numFmtId="0" fontId="4" fillId="0" borderId="116" xfId="2" applyFont="1" applyBorder="1" applyAlignment="1">
      <alignment vertical="center" wrapText="1"/>
    </xf>
    <xf numFmtId="0" fontId="2" fillId="0" borderId="37" xfId="0" applyFont="1" applyBorder="1" applyAlignment="1">
      <alignment vertical="center" wrapText="1"/>
    </xf>
    <xf numFmtId="1" fontId="80" fillId="0" borderId="122" xfId="0" applyNumberFormat="1" applyFont="1" applyBorder="1" applyAlignment="1">
      <alignment horizontal="center" vertical="center"/>
    </xf>
    <xf numFmtId="0" fontId="57" fillId="0" borderId="3" xfId="0" applyFont="1" applyBorder="1" applyAlignment="1">
      <alignment vertical="center" wrapText="1"/>
    </xf>
    <xf numFmtId="1" fontId="80" fillId="0" borderId="1" xfId="0" applyNumberFormat="1" applyFont="1" applyBorder="1" applyAlignment="1">
      <alignment horizontal="center" vertical="center"/>
    </xf>
    <xf numFmtId="0" fontId="44" fillId="0" borderId="69" xfId="2" applyFont="1" applyBorder="1"/>
    <xf numFmtId="0" fontId="38" fillId="0" borderId="0" xfId="2" applyFont="1"/>
    <xf numFmtId="0" fontId="63" fillId="0" borderId="0" xfId="2" applyFont="1"/>
    <xf numFmtId="0" fontId="2" fillId="0" borderId="39" xfId="0" applyFont="1" applyBorder="1" applyAlignment="1">
      <alignment horizontal="center" vertical="center" wrapText="1"/>
    </xf>
    <xf numFmtId="0" fontId="2" fillId="13" borderId="37" xfId="0" applyFont="1" applyFill="1" applyBorder="1" applyAlignment="1">
      <alignment horizontal="center" vertical="center" wrapText="1"/>
    </xf>
    <xf numFmtId="0" fontId="2" fillId="13" borderId="77" xfId="0" applyFont="1" applyFill="1" applyBorder="1" applyAlignment="1">
      <alignment horizontal="center" vertical="center" wrapText="1"/>
    </xf>
    <xf numFmtId="0" fontId="2" fillId="13" borderId="25" xfId="0" applyFont="1" applyFill="1" applyBorder="1" applyAlignment="1">
      <alignment horizontal="center" vertical="center" wrapText="1"/>
    </xf>
    <xf numFmtId="0" fontId="2" fillId="0" borderId="1" xfId="2" applyFont="1" applyBorder="1" applyAlignment="1">
      <alignment horizontal="left"/>
    </xf>
    <xf numFmtId="165" fontId="18" fillId="11" borderId="38" xfId="0" applyNumberFormat="1" applyFont="1" applyFill="1" applyBorder="1" applyAlignment="1">
      <alignment horizontal="right"/>
    </xf>
    <xf numFmtId="0" fontId="2" fillId="0" borderId="53" xfId="0" applyFont="1" applyBorder="1"/>
    <xf numFmtId="0" fontId="2" fillId="0" borderId="28" xfId="0" applyFont="1" applyBorder="1"/>
    <xf numFmtId="0" fontId="71" fillId="11" borderId="28" xfId="0" applyFont="1" applyFill="1" applyBorder="1"/>
    <xf numFmtId="165" fontId="0" fillId="0" borderId="24" xfId="0" applyNumberFormat="1" applyBorder="1" applyAlignment="1">
      <alignment horizontal="center"/>
    </xf>
    <xf numFmtId="0" fontId="2" fillId="0" borderId="80" xfId="0" applyFont="1" applyBorder="1" applyAlignment="1">
      <alignment wrapText="1"/>
    </xf>
    <xf numFmtId="49" fontId="2" fillId="0" borderId="23" xfId="0" applyNumberFormat="1" applyFont="1" applyBorder="1"/>
    <xf numFmtId="0" fontId="2" fillId="0" borderId="27" xfId="0" applyFont="1" applyBorder="1" applyAlignment="1">
      <alignment wrapText="1"/>
    </xf>
    <xf numFmtId="49" fontId="2" fillId="0" borderId="6" xfId="0" applyNumberFormat="1" applyFont="1" applyBorder="1"/>
    <xf numFmtId="14" fontId="2" fillId="0" borderId="24" xfId="2" applyNumberFormat="1" applyFont="1" applyBorder="1" applyAlignment="1">
      <alignment wrapText="1"/>
    </xf>
    <xf numFmtId="165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right"/>
    </xf>
    <xf numFmtId="0" fontId="2" fillId="12" borderId="1" xfId="0" applyFont="1" applyFill="1" applyBorder="1" applyAlignment="1">
      <alignment horizontal="center" vertical="center" wrapText="1"/>
    </xf>
    <xf numFmtId="165" fontId="2" fillId="0" borderId="1" xfId="2" applyNumberFormat="1" applyFont="1" applyBorder="1"/>
    <xf numFmtId="165" fontId="0" fillId="0" borderId="1" xfId="0" applyNumberFormat="1" applyFill="1" applyBorder="1" applyAlignment="1">
      <alignment horizontal="center"/>
    </xf>
    <xf numFmtId="165" fontId="0" fillId="0" borderId="2" xfId="0" applyNumberFormat="1" applyFill="1" applyBorder="1" applyAlignment="1">
      <alignment horizontal="center"/>
    </xf>
    <xf numFmtId="0" fontId="2" fillId="0" borderId="19" xfId="0" applyFont="1" applyFill="1" applyBorder="1"/>
    <xf numFmtId="165" fontId="2" fillId="9" borderId="16" xfId="0" applyNumberFormat="1" applyFont="1" applyFill="1" applyBorder="1" applyAlignment="1">
      <alignment horizontal="center"/>
    </xf>
    <xf numFmtId="14" fontId="4" fillId="0" borderId="7" xfId="2" applyNumberFormat="1" applyFont="1" applyBorder="1" applyAlignment="1">
      <alignment wrapText="1"/>
    </xf>
    <xf numFmtId="165" fontId="4" fillId="0" borderId="11" xfId="2" applyNumberFormat="1" applyFont="1" applyBorder="1"/>
    <xf numFmtId="165" fontId="2" fillId="0" borderId="3" xfId="2" applyNumberFormat="1" applyFont="1" applyBorder="1"/>
    <xf numFmtId="0" fontId="2" fillId="0" borderId="8" xfId="2" applyFont="1" applyBorder="1" applyAlignment="1">
      <alignment horizontal="center" vertical="center" wrapText="1"/>
    </xf>
    <xf numFmtId="165" fontId="10" fillId="0" borderId="29" xfId="2" applyNumberFormat="1" applyBorder="1"/>
    <xf numFmtId="14" fontId="2" fillId="0" borderId="2" xfId="2" applyNumberFormat="1" applyFont="1" applyBorder="1" applyAlignment="1">
      <alignment wrapText="1"/>
    </xf>
    <xf numFmtId="165" fontId="2" fillId="0" borderId="5" xfId="2" applyNumberFormat="1" applyFont="1" applyBorder="1"/>
    <xf numFmtId="14" fontId="10" fillId="0" borderId="5" xfId="2" applyNumberFormat="1" applyBorder="1"/>
    <xf numFmtId="14" fontId="4" fillId="0" borderId="0" xfId="2" applyNumberFormat="1" applyFont="1" applyBorder="1" applyAlignment="1">
      <alignment wrapText="1"/>
    </xf>
    <xf numFmtId="165" fontId="4" fillId="0" borderId="0" xfId="2" applyNumberFormat="1" applyFont="1" applyBorder="1"/>
    <xf numFmtId="0" fontId="4" fillId="0" borderId="0" xfId="2" applyFont="1" applyBorder="1" applyAlignment="1">
      <alignment horizontal="center"/>
    </xf>
    <xf numFmtId="0" fontId="4" fillId="0" borderId="0" xfId="2" applyFont="1" applyBorder="1"/>
    <xf numFmtId="14" fontId="2" fillId="0" borderId="16" xfId="2" applyNumberFormat="1" applyFont="1" applyBorder="1" applyAlignment="1">
      <alignment wrapText="1"/>
    </xf>
    <xf numFmtId="165" fontId="2" fillId="0" borderId="29" xfId="2" applyNumberFormat="1" applyFont="1" applyBorder="1" applyAlignment="1">
      <alignment horizontal="center"/>
    </xf>
    <xf numFmtId="165" fontId="2" fillId="0" borderId="3" xfId="2" applyNumberFormat="1" applyFont="1" applyBorder="1" applyAlignment="1">
      <alignment horizontal="center"/>
    </xf>
    <xf numFmtId="165" fontId="2" fillId="0" borderId="5" xfId="2" applyNumberFormat="1" applyFont="1" applyBorder="1" applyAlignment="1">
      <alignment horizontal="center"/>
    </xf>
    <xf numFmtId="165" fontId="2" fillId="0" borderId="1" xfId="2" applyNumberFormat="1" applyFont="1" applyBorder="1" applyAlignment="1">
      <alignment horizontal="center"/>
    </xf>
    <xf numFmtId="14" fontId="4" fillId="0" borderId="12" xfId="2" applyNumberFormat="1" applyFont="1" applyBorder="1" applyAlignment="1">
      <alignment horizontal="center" vertical="center" wrapText="1"/>
    </xf>
    <xf numFmtId="14" fontId="4" fillId="12" borderId="12" xfId="2" applyNumberFormat="1" applyFont="1" applyFill="1" applyBorder="1" applyAlignment="1">
      <alignment horizontal="center" vertical="center" wrapText="1"/>
    </xf>
    <xf numFmtId="0" fontId="2" fillId="12" borderId="0" xfId="2" applyFont="1" applyFill="1" applyAlignment="1">
      <alignment horizontal="center" vertical="center"/>
    </xf>
    <xf numFmtId="165" fontId="10" fillId="0" borderId="6" xfId="2" applyNumberFormat="1" applyBorder="1"/>
    <xf numFmtId="165" fontId="4" fillId="0" borderId="8" xfId="2" applyNumberFormat="1" applyFont="1" applyBorder="1"/>
    <xf numFmtId="49" fontId="2" fillId="0" borderId="2" xfId="0" applyNumberFormat="1" applyFont="1" applyBorder="1" applyAlignment="1">
      <alignment horizontal="center" vertical="center"/>
    </xf>
    <xf numFmtId="4" fontId="0" fillId="0" borderId="0" xfId="0" applyNumberFormat="1"/>
    <xf numFmtId="0" fontId="0" fillId="0" borderId="0" xfId="0"/>
    <xf numFmtId="0" fontId="0" fillId="0" borderId="4" xfId="0" applyBorder="1"/>
    <xf numFmtId="49" fontId="2" fillId="0" borderId="4" xfId="0" applyNumberFormat="1" applyFont="1" applyBorder="1" applyAlignment="1">
      <alignment horizontal="left" vertical="center" wrapText="1"/>
    </xf>
    <xf numFmtId="49" fontId="2" fillId="19" borderId="4" xfId="0" applyNumberFormat="1" applyFont="1" applyFill="1" applyBorder="1" applyAlignment="1">
      <alignment vertical="center"/>
    </xf>
    <xf numFmtId="49" fontId="2" fillId="19" borderId="4" xfId="0" applyNumberFormat="1" applyFont="1" applyFill="1" applyBorder="1" applyAlignment="1">
      <alignment vertical="center" wrapText="1"/>
    </xf>
    <xf numFmtId="0" fontId="2" fillId="0" borderId="6" xfId="0" applyFont="1" applyBorder="1"/>
    <xf numFmtId="165" fontId="0" fillId="19" borderId="1" xfId="0" applyNumberFormat="1" applyFill="1" applyBorder="1" applyAlignment="1">
      <alignment horizontal="right"/>
    </xf>
    <xf numFmtId="165" fontId="10" fillId="0" borderId="22" xfId="0" applyNumberFormat="1" applyFont="1" applyBorder="1" applyAlignment="1">
      <alignment horizontal="right"/>
    </xf>
    <xf numFmtId="165" fontId="10" fillId="0" borderId="2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10" borderId="0" xfId="0" applyFont="1" applyFill="1" applyAlignment="1">
      <alignment horizontal="left"/>
    </xf>
    <xf numFmtId="0" fontId="2" fillId="18" borderId="0" xfId="0" applyFont="1" applyFill="1" applyAlignment="1">
      <alignment horizontal="left"/>
    </xf>
    <xf numFmtId="0" fontId="2" fillId="18" borderId="0" xfId="0" applyFont="1" applyFill="1"/>
    <xf numFmtId="0" fontId="2" fillId="0" borderId="0" xfId="0" applyFont="1" applyAlignment="1">
      <alignment horizontal="right"/>
    </xf>
    <xf numFmtId="49" fontId="2" fillId="0" borderId="3" xfId="0" applyNumberFormat="1" applyFont="1" applyBorder="1" applyAlignment="1">
      <alignment horizontal="center" vertical="center"/>
    </xf>
    <xf numFmtId="49" fontId="2" fillId="0" borderId="20" xfId="0" applyNumberFormat="1" applyFont="1" applyBorder="1" applyAlignment="1">
      <alignment vertical="center" wrapText="1"/>
    </xf>
    <xf numFmtId="166" fontId="0" fillId="0" borderId="22" xfId="0" applyNumberFormat="1" applyBorder="1" applyAlignment="1">
      <alignment horizontal="right" vertical="center"/>
    </xf>
    <xf numFmtId="166" fontId="0" fillId="0" borderId="29" xfId="0" applyNumberFormat="1" applyBorder="1" applyAlignment="1">
      <alignment horizontal="right" vertical="center"/>
    </xf>
    <xf numFmtId="166" fontId="0" fillId="0" borderId="35" xfId="0" applyNumberFormat="1" applyBorder="1" applyAlignment="1">
      <alignment horizontal="right" vertical="center"/>
    </xf>
    <xf numFmtId="166" fontId="0" fillId="0" borderId="3" xfId="0" applyNumberFormat="1" applyBorder="1" applyAlignment="1">
      <alignment vertical="center"/>
    </xf>
    <xf numFmtId="166" fontId="0" fillId="0" borderId="82" xfId="0" applyNumberFormat="1" applyBorder="1" applyAlignment="1">
      <alignment horizontal="center" vertical="center"/>
    </xf>
    <xf numFmtId="166" fontId="0" fillId="0" borderId="53" xfId="0" applyNumberFormat="1" applyBorder="1" applyAlignment="1">
      <alignment horizontal="center" vertical="center"/>
    </xf>
    <xf numFmtId="166" fontId="0" fillId="0" borderId="67" xfId="0" applyNumberForma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77" fillId="0" borderId="19" xfId="7" applyNumberFormat="1" applyFont="1" applyBorder="1" applyAlignment="1">
      <alignment vertical="center" wrapText="1"/>
    </xf>
    <xf numFmtId="166" fontId="77" fillId="0" borderId="2" xfId="7" applyNumberFormat="1" applyFont="1" applyBorder="1" applyAlignment="1">
      <alignment horizontal="right" vertical="center"/>
    </xf>
    <xf numFmtId="166" fontId="0" fillId="0" borderId="1" xfId="0" applyNumberFormat="1" applyBorder="1" applyAlignment="1">
      <alignment horizontal="right" vertical="center"/>
    </xf>
    <xf numFmtId="166" fontId="0" fillId="0" borderId="20" xfId="0" applyNumberFormat="1" applyBorder="1" applyAlignment="1">
      <alignment horizontal="right" vertical="center"/>
    </xf>
    <xf numFmtId="166" fontId="0" fillId="0" borderId="100" xfId="0" applyNumberFormat="1" applyBorder="1" applyAlignment="1">
      <alignment horizontal="center" vertical="center"/>
    </xf>
    <xf numFmtId="166" fontId="0" fillId="0" borderId="27" xfId="0" applyNumberFormat="1" applyBorder="1" applyAlignment="1">
      <alignment horizontal="center" vertical="center"/>
    </xf>
    <xf numFmtId="49" fontId="77" fillId="0" borderId="19" xfId="7" applyNumberFormat="1" applyFon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49" fontId="2" fillId="0" borderId="19" xfId="0" applyNumberFormat="1" applyFont="1" applyBorder="1" applyAlignment="1">
      <alignment vertical="center" wrapText="1"/>
    </xf>
    <xf numFmtId="166" fontId="0" fillId="0" borderId="2" xfId="0" applyNumberFormat="1" applyBorder="1" applyAlignment="1">
      <alignment horizontal="right" vertical="center"/>
    </xf>
    <xf numFmtId="166" fontId="77" fillId="0" borderId="1" xfId="7" applyNumberFormat="1" applyFont="1" applyBorder="1" applyAlignment="1">
      <alignment horizontal="right" vertical="center"/>
    </xf>
    <xf numFmtId="166" fontId="0" fillId="0" borderId="19" xfId="0" applyNumberFormat="1" applyBorder="1" applyAlignment="1">
      <alignment horizontal="right" vertical="center"/>
    </xf>
    <xf numFmtId="166" fontId="0" fillId="0" borderId="1" xfId="0" applyNumberFormat="1" applyBorder="1" applyAlignment="1">
      <alignment vertical="center"/>
    </xf>
    <xf numFmtId="166" fontId="0" fillId="0" borderId="26" xfId="0" applyNumberFormat="1" applyBorder="1" applyAlignment="1">
      <alignment horizontal="center" vertical="center"/>
    </xf>
    <xf numFmtId="166" fontId="0" fillId="0" borderId="28" xfId="0" applyNumberFormat="1" applyBorder="1" applyAlignment="1">
      <alignment horizontal="center" vertical="center"/>
    </xf>
    <xf numFmtId="166" fontId="0" fillId="0" borderId="26" xfId="0" applyNumberFormat="1" applyBorder="1" applyAlignment="1">
      <alignment horizontal="right" vertical="center"/>
    </xf>
    <xf numFmtId="166" fontId="0" fillId="0" borderId="100" xfId="0" applyNumberFormat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166" fontId="0" fillId="0" borderId="16" xfId="0" applyNumberFormat="1" applyBorder="1" applyAlignment="1">
      <alignment horizontal="right" vertical="center"/>
    </xf>
    <xf numFmtId="166" fontId="0" fillId="0" borderId="3" xfId="0" applyNumberFormat="1" applyBorder="1" applyAlignment="1">
      <alignment horizontal="right" vertical="center"/>
    </xf>
    <xf numFmtId="166" fontId="0" fillId="0" borderId="1" xfId="0" applyNumberFormat="1" applyBorder="1" applyAlignment="1">
      <alignment horizontal="center" vertical="center"/>
    </xf>
    <xf numFmtId="49" fontId="2" fillId="0" borderId="19" xfId="0" applyNumberFormat="1" applyFont="1" applyFill="1" applyBorder="1" applyAlignment="1">
      <alignment vertical="center" wrapText="1"/>
    </xf>
    <xf numFmtId="166" fontId="0" fillId="0" borderId="2" xfId="0" applyNumberFormat="1" applyFill="1" applyBorder="1" applyAlignment="1">
      <alignment horizontal="right" vertical="center"/>
    </xf>
    <xf numFmtId="166" fontId="0" fillId="0" borderId="1" xfId="0" applyNumberFormat="1" applyFill="1" applyBorder="1" applyAlignment="1">
      <alignment horizontal="right" vertical="center"/>
    </xf>
    <xf numFmtId="0" fontId="32" fillId="17" borderId="13" xfId="0" applyFont="1" applyFill="1" applyBorder="1" applyAlignment="1">
      <alignment vertical="center"/>
    </xf>
    <xf numFmtId="0" fontId="32" fillId="17" borderId="18" xfId="0" applyFont="1" applyFill="1" applyBorder="1" applyAlignment="1">
      <alignment vertical="center"/>
    </xf>
    <xf numFmtId="165" fontId="32" fillId="0" borderId="12" xfId="0" applyNumberFormat="1" applyFont="1" applyBorder="1" applyAlignment="1">
      <alignment vertical="center"/>
    </xf>
    <xf numFmtId="165" fontId="32" fillId="0" borderId="13" xfId="0" applyNumberFormat="1" applyFont="1" applyBorder="1" applyAlignment="1">
      <alignment vertical="center"/>
    </xf>
    <xf numFmtId="165" fontId="32" fillId="0" borderId="15" xfId="0" applyNumberFormat="1" applyFont="1" applyBorder="1" applyAlignment="1">
      <alignment vertical="center"/>
    </xf>
    <xf numFmtId="0" fontId="32" fillId="0" borderId="0" xfId="0" applyFont="1" applyAlignment="1">
      <alignment vertical="center"/>
    </xf>
    <xf numFmtId="49" fontId="37" fillId="10" borderId="66" xfId="2" applyNumberFormat="1" applyFont="1" applyFill="1" applyBorder="1"/>
    <xf numFmtId="4" fontId="37" fillId="10" borderId="66" xfId="2" applyNumberFormat="1" applyFont="1" applyFill="1" applyBorder="1"/>
    <xf numFmtId="4" fontId="37" fillId="2" borderId="71" xfId="2" applyNumberFormat="1" applyFont="1" applyFill="1" applyBorder="1"/>
    <xf numFmtId="0" fontId="37" fillId="2" borderId="71" xfId="2" applyFont="1" applyFill="1" applyBorder="1" applyAlignment="1">
      <alignment horizontal="center"/>
    </xf>
    <xf numFmtId="4" fontId="32" fillId="2" borderId="83" xfId="2" applyNumberFormat="1" applyFont="1" applyFill="1" applyBorder="1" applyAlignment="1">
      <alignment horizontal="center"/>
    </xf>
    <xf numFmtId="4" fontId="32" fillId="0" borderId="28" xfId="2" applyNumberFormat="1" applyFont="1" applyBorder="1" applyAlignment="1">
      <alignment horizontal="center"/>
    </xf>
    <xf numFmtId="0" fontId="37" fillId="0" borderId="28" xfId="2" applyFont="1" applyBorder="1"/>
    <xf numFmtId="0" fontId="37" fillId="0" borderId="44" xfId="2" applyFont="1" applyBorder="1"/>
    <xf numFmtId="0" fontId="10" fillId="0" borderId="0" xfId="2"/>
    <xf numFmtId="170" fontId="81" fillId="0" borderId="0" xfId="0" applyNumberFormat="1" applyFont="1" applyAlignment="1">
      <alignment horizontal="right"/>
    </xf>
    <xf numFmtId="0" fontId="2" fillId="0" borderId="22" xfId="2" applyFont="1" applyBorder="1" applyAlignment="1">
      <alignment horizontal="center" vertical="center" wrapText="1"/>
    </xf>
    <xf numFmtId="165" fontId="10" fillId="0" borderId="29" xfId="2" applyNumberFormat="1" applyBorder="1" applyAlignment="1">
      <alignment horizontal="right" vertical="center" wrapText="1"/>
    </xf>
    <xf numFmtId="0" fontId="10" fillId="0" borderId="29" xfId="2" applyBorder="1" applyAlignment="1">
      <alignment horizontal="left" vertical="center"/>
    </xf>
    <xf numFmtId="166" fontId="66" fillId="0" borderId="29" xfId="2" applyNumberFormat="1" applyFont="1" applyBorder="1" applyAlignment="1">
      <alignment horizontal="center" vertical="center"/>
    </xf>
    <xf numFmtId="166" fontId="10" fillId="0" borderId="29" xfId="2" applyNumberFormat="1" applyBorder="1" applyAlignment="1">
      <alignment vertical="center"/>
    </xf>
    <xf numFmtId="166" fontId="10" fillId="0" borderId="23" xfId="2" applyNumberFormat="1" applyBorder="1" applyAlignment="1">
      <alignment vertical="center"/>
    </xf>
    <xf numFmtId="0" fontId="10" fillId="0" borderId="0" xfId="2" applyAlignment="1">
      <alignment vertical="center"/>
    </xf>
    <xf numFmtId="14" fontId="66" fillId="0" borderId="29" xfId="2" applyNumberFormat="1" applyFont="1" applyBorder="1" applyAlignment="1">
      <alignment horizontal="center" vertical="center" wrapText="1"/>
    </xf>
    <xf numFmtId="14" fontId="10" fillId="0" borderId="29" xfId="2" applyNumberFormat="1" applyBorder="1" applyAlignment="1">
      <alignment horizontal="center" vertical="center"/>
    </xf>
    <xf numFmtId="4" fontId="10" fillId="0" borderId="29" xfId="2" applyNumberFormat="1" applyBorder="1" applyAlignment="1">
      <alignment horizontal="right" vertical="center"/>
    </xf>
    <xf numFmtId="0" fontId="10" fillId="0" borderId="22" xfId="2" applyBorder="1" applyAlignment="1">
      <alignment vertical="center" wrapText="1"/>
    </xf>
    <xf numFmtId="0" fontId="10" fillId="0" borderId="2" xfId="2" applyBorder="1" applyAlignment="1">
      <alignment vertical="center" wrapText="1"/>
    </xf>
    <xf numFmtId="165" fontId="10" fillId="0" borderId="1" xfId="2" applyNumberFormat="1" applyBorder="1" applyAlignment="1">
      <alignment horizontal="right" vertical="center"/>
    </xf>
    <xf numFmtId="0" fontId="10" fillId="0" borderId="1" xfId="2" applyBorder="1" applyAlignment="1">
      <alignment horizontal="left" vertical="center"/>
    </xf>
    <xf numFmtId="14" fontId="66" fillId="0" borderId="1" xfId="2" applyNumberFormat="1" applyFont="1" applyBorder="1" applyAlignment="1">
      <alignment horizontal="center" vertical="center" wrapText="1"/>
    </xf>
    <xf numFmtId="165" fontId="10" fillId="19" borderId="19" xfId="0" applyNumberFormat="1" applyFont="1" applyFill="1" applyBorder="1" applyAlignment="1">
      <alignment horizontal="center"/>
    </xf>
    <xf numFmtId="165" fontId="0" fillId="19" borderId="107" xfId="0" applyNumberFormat="1" applyFill="1" applyBorder="1" applyAlignment="1">
      <alignment horizontal="center"/>
    </xf>
    <xf numFmtId="165" fontId="0" fillId="19" borderId="20" xfId="0" applyNumberFormat="1" applyFill="1" applyBorder="1" applyAlignment="1">
      <alignment horizontal="right"/>
    </xf>
    <xf numFmtId="0" fontId="2" fillId="0" borderId="1" xfId="0" applyFont="1" applyBorder="1" applyAlignment="1">
      <alignment vertical="center"/>
    </xf>
    <xf numFmtId="0" fontId="0" fillId="0" borderId="0" xfId="0"/>
    <xf numFmtId="165" fontId="4" fillId="9" borderId="1" xfId="0" applyNumberFormat="1" applyFont="1" applyFill="1" applyBorder="1" applyAlignment="1">
      <alignment horizontal="right"/>
    </xf>
    <xf numFmtId="165" fontId="0" fillId="19" borderId="82" xfId="0" applyNumberFormat="1" applyFill="1" applyBorder="1" applyAlignment="1">
      <alignment horizontal="right"/>
    </xf>
    <xf numFmtId="165" fontId="0" fillId="19" borderId="26" xfId="0" applyNumberFormat="1" applyFill="1" applyBorder="1" applyAlignment="1">
      <alignment horizontal="right"/>
    </xf>
    <xf numFmtId="165" fontId="0" fillId="19" borderId="26" xfId="0" applyNumberFormat="1" applyFill="1" applyBorder="1" applyAlignment="1">
      <alignment horizontal="center"/>
    </xf>
    <xf numFmtId="165" fontId="0" fillId="19" borderId="88" xfId="0" applyNumberFormat="1" applyFill="1" applyBorder="1" applyAlignment="1">
      <alignment horizontal="center"/>
    </xf>
    <xf numFmtId="165" fontId="0" fillId="19" borderId="100" xfId="0" applyNumberFormat="1" applyFill="1" applyBorder="1" applyAlignment="1">
      <alignment horizontal="right"/>
    </xf>
    <xf numFmtId="165" fontId="0" fillId="19" borderId="26" xfId="0" applyNumberFormat="1" applyFill="1" applyBorder="1" applyAlignment="1">
      <alignment horizontal="right" vertical="center"/>
    </xf>
    <xf numFmtId="165" fontId="2" fillId="19" borderId="29" xfId="0" applyNumberFormat="1" applyFont="1" applyFill="1" applyBorder="1" applyAlignment="1">
      <alignment horizontal="right"/>
    </xf>
    <xf numFmtId="165" fontId="2" fillId="19" borderId="35" xfId="0" applyNumberFormat="1" applyFont="1" applyFill="1" applyBorder="1" applyAlignment="1">
      <alignment horizontal="right"/>
    </xf>
    <xf numFmtId="165" fontId="2" fillId="19" borderId="19" xfId="0" applyNumberFormat="1" applyFont="1" applyFill="1" applyBorder="1" applyAlignment="1">
      <alignment horizontal="right"/>
    </xf>
    <xf numFmtId="165" fontId="0" fillId="19" borderId="1" xfId="0" applyNumberFormat="1" applyFill="1" applyBorder="1" applyAlignment="1">
      <alignment horizontal="center"/>
    </xf>
    <xf numFmtId="165" fontId="0" fillId="19" borderId="5" xfId="0" applyNumberFormat="1" applyFill="1" applyBorder="1" applyAlignment="1">
      <alignment horizontal="center"/>
    </xf>
    <xf numFmtId="165" fontId="0" fillId="19" borderId="29" xfId="0" applyNumberFormat="1" applyFill="1" applyBorder="1" applyAlignment="1">
      <alignment horizontal="right"/>
    </xf>
    <xf numFmtId="165" fontId="0" fillId="19" borderId="35" xfId="0" applyNumberFormat="1" applyFill="1" applyBorder="1" applyAlignment="1">
      <alignment horizontal="right"/>
    </xf>
    <xf numFmtId="165" fontId="0" fillId="19" borderId="3" xfId="0" applyNumberFormat="1" applyFill="1" applyBorder="1" applyAlignment="1">
      <alignment horizontal="right"/>
    </xf>
    <xf numFmtId="165" fontId="0" fillId="19" borderId="1" xfId="0" applyNumberFormat="1" applyFill="1" applyBorder="1" applyAlignment="1">
      <alignment horizontal="right" vertical="center"/>
    </xf>
    <xf numFmtId="165" fontId="0" fillId="19" borderId="19" xfId="0" applyNumberFormat="1" applyFill="1" applyBorder="1" applyAlignment="1">
      <alignment horizontal="right" vertical="center"/>
    </xf>
    <xf numFmtId="165" fontId="10" fillId="19" borderId="22" xfId="0" applyNumberFormat="1" applyFont="1" applyFill="1" applyBorder="1" applyAlignment="1">
      <alignment horizontal="center"/>
    </xf>
    <xf numFmtId="165" fontId="2" fillId="19" borderId="29" xfId="0" applyNumberFormat="1" applyFont="1" applyFill="1" applyBorder="1" applyAlignment="1"/>
    <xf numFmtId="165" fontId="2" fillId="19" borderId="23" xfId="0" applyNumberFormat="1" applyFont="1" applyFill="1" applyBorder="1" applyAlignment="1">
      <alignment horizontal="right"/>
    </xf>
    <xf numFmtId="165" fontId="0" fillId="19" borderId="1" xfId="0" applyNumberFormat="1" applyFill="1" applyBorder="1" applyAlignment="1"/>
    <xf numFmtId="165" fontId="0" fillId="19" borderId="4" xfId="0" applyNumberFormat="1" applyFill="1" applyBorder="1" applyAlignment="1">
      <alignment horizontal="right"/>
    </xf>
    <xf numFmtId="165" fontId="0" fillId="19" borderId="4" xfId="0" applyNumberFormat="1" applyFill="1" applyBorder="1" applyAlignment="1">
      <alignment horizontal="center"/>
    </xf>
    <xf numFmtId="165" fontId="0" fillId="19" borderId="25" xfId="0" applyNumberFormat="1" applyFill="1" applyBorder="1" applyAlignment="1">
      <alignment horizontal="center"/>
    </xf>
    <xf numFmtId="165" fontId="0" fillId="19" borderId="29" xfId="0" applyNumberFormat="1" applyFill="1" applyBorder="1" applyAlignment="1"/>
    <xf numFmtId="165" fontId="0" fillId="19" borderId="23" xfId="0" applyNumberFormat="1" applyFill="1" applyBorder="1" applyAlignment="1">
      <alignment horizontal="right"/>
    </xf>
    <xf numFmtId="165" fontId="0" fillId="19" borderId="3" xfId="0" applyNumberFormat="1" applyFill="1" applyBorder="1" applyAlignment="1"/>
    <xf numFmtId="165" fontId="0" fillId="19" borderId="6" xfId="0" applyNumberFormat="1" applyFill="1" applyBorder="1" applyAlignment="1">
      <alignment horizontal="center"/>
    </xf>
    <xf numFmtId="165" fontId="0" fillId="19" borderId="4" xfId="0" applyNumberFormat="1" applyFill="1" applyBorder="1" applyAlignment="1">
      <alignment horizontal="right" vertical="center"/>
    </xf>
    <xf numFmtId="165" fontId="0" fillId="19" borderId="72" xfId="0" applyNumberFormat="1" applyFill="1" applyBorder="1" applyAlignment="1">
      <alignment horizontal="right"/>
    </xf>
    <xf numFmtId="165" fontId="0" fillId="19" borderId="32" xfId="0" applyNumberFormat="1" applyFill="1" applyBorder="1" applyAlignment="1">
      <alignment horizontal="right"/>
    </xf>
    <xf numFmtId="165" fontId="0" fillId="19" borderId="21" xfId="0" applyNumberFormat="1" applyFill="1" applyBorder="1" applyAlignment="1">
      <alignment horizontal="right"/>
    </xf>
    <xf numFmtId="165" fontId="0" fillId="19" borderId="32" xfId="0" applyNumberFormat="1" applyFill="1" applyBorder="1" applyAlignment="1">
      <alignment horizontal="center"/>
    </xf>
    <xf numFmtId="165" fontId="2" fillId="19" borderId="9" xfId="0" applyNumberFormat="1" applyFont="1" applyFill="1" applyBorder="1" applyAlignment="1"/>
    <xf numFmtId="165" fontId="2" fillId="19" borderId="4" xfId="0" applyNumberFormat="1" applyFont="1" applyFill="1" applyBorder="1" applyAlignment="1"/>
    <xf numFmtId="169" fontId="2" fillId="19" borderId="0" xfId="8" applyNumberFormat="1" applyFont="1" applyFill="1"/>
    <xf numFmtId="165" fontId="0" fillId="19" borderId="19" xfId="0" applyNumberFormat="1" applyFill="1" applyBorder="1" applyAlignment="1">
      <alignment horizontal="center"/>
    </xf>
    <xf numFmtId="165" fontId="0" fillId="19" borderId="19" xfId="0" applyNumberFormat="1" applyFill="1" applyBorder="1" applyAlignment="1">
      <alignment horizontal="right"/>
    </xf>
    <xf numFmtId="165" fontId="11" fillId="19" borderId="29" xfId="0" applyNumberFormat="1" applyFont="1" applyFill="1" applyBorder="1" applyAlignment="1">
      <alignment horizontal="right"/>
    </xf>
    <xf numFmtId="165" fontId="11" fillId="19" borderId="23" xfId="0" applyNumberFormat="1" applyFont="1" applyFill="1" applyBorder="1" applyAlignment="1">
      <alignment horizontal="right"/>
    </xf>
    <xf numFmtId="165" fontId="11" fillId="19" borderId="82" xfId="0" applyNumberFormat="1" applyFont="1" applyFill="1" applyBorder="1" applyAlignment="1">
      <alignment horizontal="right"/>
    </xf>
    <xf numFmtId="165" fontId="0" fillId="19" borderId="10" xfId="0" applyNumberFormat="1" applyFill="1" applyBorder="1" applyAlignment="1">
      <alignment horizontal="center"/>
    </xf>
    <xf numFmtId="165" fontId="0" fillId="19" borderId="72" xfId="0" applyNumberFormat="1" applyFill="1" applyBorder="1" applyAlignment="1">
      <alignment horizontal="center"/>
    </xf>
    <xf numFmtId="165" fontId="0" fillId="19" borderId="74" xfId="0" applyNumberFormat="1" applyFill="1" applyBorder="1" applyAlignment="1">
      <alignment horizontal="center"/>
    </xf>
    <xf numFmtId="165" fontId="0" fillId="19" borderId="76" xfId="0" applyNumberFormat="1" applyFill="1" applyBorder="1" applyAlignment="1">
      <alignment horizontal="center"/>
    </xf>
    <xf numFmtId="165" fontId="0" fillId="19" borderId="82" xfId="0" applyNumberFormat="1" applyFill="1" applyBorder="1" applyAlignment="1">
      <alignment horizontal="center"/>
    </xf>
    <xf numFmtId="165" fontId="0" fillId="19" borderId="2" xfId="0" applyNumberFormat="1" applyFill="1" applyBorder="1" applyAlignment="1">
      <alignment horizontal="right"/>
    </xf>
    <xf numFmtId="0" fontId="10" fillId="0" borderId="3" xfId="2" applyBorder="1"/>
    <xf numFmtId="0" fontId="10" fillId="17" borderId="15" xfId="2" applyFill="1" applyBorder="1"/>
    <xf numFmtId="0" fontId="4" fillId="0" borderId="11" xfId="2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11" borderId="29" xfId="0" applyFill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1" borderId="5" xfId="0" applyFill="1" applyBorder="1" applyAlignment="1">
      <alignment horizontal="center"/>
    </xf>
    <xf numFmtId="0" fontId="2" fillId="19" borderId="32" xfId="2" applyFont="1" applyFill="1" applyBorder="1"/>
    <xf numFmtId="0" fontId="0" fillId="0" borderId="0" xfId="0"/>
    <xf numFmtId="165" fontId="0" fillId="19" borderId="7" xfId="0" applyNumberFormat="1" applyFill="1" applyBorder="1"/>
    <xf numFmtId="165" fontId="0" fillId="19" borderId="14" xfId="0" applyNumberFormat="1" applyFill="1" applyBorder="1"/>
    <xf numFmtId="165" fontId="22" fillId="11" borderId="49" xfId="0" applyNumberFormat="1" applyFont="1" applyFill="1" applyBorder="1"/>
    <xf numFmtId="165" fontId="4" fillId="18" borderId="12" xfId="2" applyNumberFormat="1" applyFont="1" applyFill="1" applyBorder="1" applyAlignment="1">
      <alignment vertical="center"/>
    </xf>
    <xf numFmtId="165" fontId="4" fillId="0" borderId="0" xfId="2" applyNumberFormat="1" applyFont="1" applyBorder="1" applyAlignment="1">
      <alignment vertical="center"/>
    </xf>
    <xf numFmtId="165" fontId="4" fillId="12" borderId="12" xfId="2" applyNumberFormat="1" applyFont="1" applyFill="1" applyBorder="1" applyAlignment="1">
      <alignment vertical="center"/>
    </xf>
    <xf numFmtId="165" fontId="82" fillId="0" borderId="15" xfId="0" applyNumberFormat="1" applyFont="1" applyFill="1" applyBorder="1"/>
    <xf numFmtId="0" fontId="83" fillId="0" borderId="16" xfId="0" applyFont="1" applyFill="1" applyBorder="1" applyAlignment="1">
      <alignment horizontal="left" vertical="center" wrapText="1"/>
    </xf>
    <xf numFmtId="1" fontId="78" fillId="0" borderId="3" xfId="0" applyNumberFormat="1" applyFont="1" applyFill="1" applyBorder="1"/>
    <xf numFmtId="165" fontId="78" fillId="0" borderId="6" xfId="0" applyNumberFormat="1" applyFont="1" applyFill="1" applyBorder="1"/>
    <xf numFmtId="0" fontId="65" fillId="19" borderId="16" xfId="0" applyFont="1" applyFill="1" applyBorder="1" applyAlignment="1">
      <alignment horizontal="left" vertical="center" wrapText="1"/>
    </xf>
    <xf numFmtId="1" fontId="84" fillId="19" borderId="3" xfId="0" applyNumberFormat="1" applyFont="1" applyFill="1" applyBorder="1" applyAlignment="1">
      <alignment vertical="center" wrapText="1"/>
    </xf>
    <xf numFmtId="165" fontId="78" fillId="19" borderId="6" xfId="0" applyNumberFormat="1" applyFont="1" applyFill="1" applyBorder="1" applyAlignment="1">
      <alignment vertical="center"/>
    </xf>
    <xf numFmtId="0" fontId="83" fillId="19" borderId="16" xfId="0" applyFont="1" applyFill="1" applyBorder="1" applyAlignment="1">
      <alignment horizontal="left" vertical="center" wrapText="1"/>
    </xf>
    <xf numFmtId="1" fontId="78" fillId="19" borderId="3" xfId="0" applyNumberFormat="1" applyFont="1" applyFill="1" applyBorder="1" applyAlignment="1">
      <alignment vertical="center"/>
    </xf>
    <xf numFmtId="0" fontId="29" fillId="19" borderId="2" xfId="0" applyFont="1" applyFill="1" applyBorder="1" applyAlignment="1">
      <alignment horizontal="left" vertical="center" wrapText="1"/>
    </xf>
    <xf numFmtId="1" fontId="29" fillId="19" borderId="1" xfId="0" applyNumberFormat="1" applyFont="1" applyFill="1" applyBorder="1" applyAlignment="1">
      <alignment vertical="center" wrapText="1"/>
    </xf>
    <xf numFmtId="165" fontId="29" fillId="19" borderId="4" xfId="0" applyNumberFormat="1" applyFont="1" applyFill="1" applyBorder="1" applyAlignment="1">
      <alignment vertical="center"/>
    </xf>
    <xf numFmtId="0" fontId="29" fillId="19" borderId="2" xfId="0" applyFont="1" applyFill="1" applyBorder="1" applyAlignment="1">
      <alignment horizontal="left" vertical="center"/>
    </xf>
    <xf numFmtId="1" fontId="29" fillId="19" borderId="3" xfId="0" applyNumberFormat="1" applyFont="1" applyFill="1" applyBorder="1" applyAlignment="1">
      <alignment vertical="center"/>
    </xf>
    <xf numFmtId="0" fontId="29" fillId="19" borderId="24" xfId="0" applyFont="1" applyFill="1" applyBorder="1" applyAlignment="1">
      <alignment horizontal="left" vertical="center"/>
    </xf>
    <xf numFmtId="165" fontId="29" fillId="19" borderId="25" xfId="0" applyNumberFormat="1" applyFont="1" applyFill="1" applyBorder="1" applyAlignment="1">
      <alignment vertical="center"/>
    </xf>
    <xf numFmtId="0" fontId="29" fillId="0" borderId="22" xfId="0" applyFont="1" applyFill="1" applyBorder="1" applyAlignment="1">
      <alignment horizontal="left" vertical="center" wrapText="1"/>
    </xf>
    <xf numFmtId="1" fontId="29" fillId="0" borderId="29" xfId="0" applyNumberFormat="1" applyFont="1" applyFill="1" applyBorder="1"/>
    <xf numFmtId="165" fontId="29" fillId="0" borderId="23" xfId="0" applyNumberFormat="1" applyFont="1" applyFill="1" applyBorder="1"/>
    <xf numFmtId="0" fontId="29" fillId="0" borderId="2" xfId="0" applyFont="1" applyBorder="1" applyAlignment="1">
      <alignment horizontal="left" vertical="center"/>
    </xf>
    <xf numFmtId="1" fontId="29" fillId="19" borderId="32" xfId="0" applyNumberFormat="1" applyFont="1" applyFill="1" applyBorder="1" applyAlignment="1">
      <alignment horizontal="left" vertical="center" wrapText="1"/>
    </xf>
    <xf numFmtId="165" fontId="29" fillId="0" borderId="4" xfId="0" applyNumberFormat="1" applyFont="1" applyFill="1" applyBorder="1" applyAlignment="1">
      <alignment vertical="center"/>
    </xf>
    <xf numFmtId="0" fontId="15" fillId="0" borderId="2" xfId="0" applyFont="1" applyFill="1" applyBorder="1" applyAlignment="1">
      <alignment vertical="center"/>
    </xf>
    <xf numFmtId="1" fontId="15" fillId="0" borderId="1" xfId="0" applyNumberFormat="1" applyFont="1" applyFill="1" applyBorder="1" applyAlignment="1">
      <alignment horizontal="center"/>
    </xf>
    <xf numFmtId="165" fontId="15" fillId="0" borderId="4" xfId="0" applyNumberFormat="1" applyFont="1" applyFill="1" applyBorder="1" applyAlignment="1">
      <alignment vertical="center"/>
    </xf>
    <xf numFmtId="0" fontId="29" fillId="19" borderId="2" xfId="0" applyFont="1" applyFill="1" applyBorder="1" applyAlignment="1">
      <alignment vertical="center" wrapText="1"/>
    </xf>
    <xf numFmtId="165" fontId="29" fillId="19" borderId="10" xfId="0" applyNumberFormat="1" applyFont="1" applyFill="1" applyBorder="1" applyAlignment="1">
      <alignment vertical="center"/>
    </xf>
    <xf numFmtId="165" fontId="80" fillId="9" borderId="77" xfId="0" applyNumberFormat="1" applyFont="1" applyFill="1" applyBorder="1" applyAlignment="1">
      <alignment vertical="center"/>
    </xf>
    <xf numFmtId="0" fontId="78" fillId="0" borderId="0" xfId="0" applyFont="1" applyAlignment="1">
      <alignment vertical="center"/>
    </xf>
    <xf numFmtId="0" fontId="57" fillId="0" borderId="0" xfId="0" applyFont="1" applyAlignment="1">
      <alignment vertical="center"/>
    </xf>
    <xf numFmtId="165" fontId="67" fillId="9" borderId="15" xfId="0" applyNumberFormat="1" applyFont="1" applyFill="1" applyBorder="1" applyAlignment="1">
      <alignment vertical="center"/>
    </xf>
    <xf numFmtId="165" fontId="0" fillId="0" borderId="4" xfId="0" applyNumberFormat="1" applyFill="1" applyBorder="1"/>
    <xf numFmtId="165" fontId="0" fillId="0" borderId="1" xfId="0" applyNumberFormat="1" applyFill="1" applyBorder="1" applyAlignment="1">
      <alignment wrapText="1"/>
    </xf>
    <xf numFmtId="165" fontId="0" fillId="0" borderId="29" xfId="0" applyNumberFormat="1" applyFill="1" applyBorder="1" applyAlignment="1">
      <alignment wrapText="1"/>
    </xf>
    <xf numFmtId="165" fontId="0" fillId="0" borderId="29" xfId="0" applyNumberFormat="1" applyFill="1" applyBorder="1"/>
    <xf numFmtId="165" fontId="0" fillId="0" borderId="23" xfId="0" applyNumberFormat="1" applyFill="1" applyBorder="1"/>
    <xf numFmtId="165" fontId="0" fillId="0" borderId="3" xfId="0" applyNumberFormat="1" applyFill="1" applyBorder="1"/>
    <xf numFmtId="165" fontId="0" fillId="0" borderId="1" xfId="0" applyNumberFormat="1" applyFill="1" applyBorder="1"/>
    <xf numFmtId="165" fontId="0" fillId="0" borderId="1" xfId="0" applyNumberFormat="1" applyFill="1" applyBorder="1" applyProtection="1">
      <protection locked="0"/>
    </xf>
    <xf numFmtId="165" fontId="0" fillId="0" borderId="0" xfId="0" applyNumberFormat="1" applyFill="1"/>
    <xf numFmtId="165" fontId="0" fillId="0" borderId="6" xfId="0" applyNumberFormat="1" applyFill="1" applyBorder="1"/>
    <xf numFmtId="165" fontId="12" fillId="0" borderId="4" xfId="0" applyNumberFormat="1" applyFont="1" applyFill="1" applyBorder="1"/>
    <xf numFmtId="165" fontId="12" fillId="0" borderId="10" xfId="0" applyNumberFormat="1" applyFont="1" applyFill="1" applyBorder="1"/>
    <xf numFmtId="165" fontId="0" fillId="0" borderId="8" xfId="0" applyNumberFormat="1" applyFill="1" applyBorder="1"/>
    <xf numFmtId="165" fontId="0" fillId="0" borderId="6" xfId="0" applyNumberFormat="1" applyFill="1" applyBorder="1" applyAlignment="1">
      <alignment shrinkToFit="1"/>
    </xf>
    <xf numFmtId="165" fontId="0" fillId="0" borderId="20" xfId="0" applyNumberFormat="1" applyFill="1" applyBorder="1"/>
    <xf numFmtId="165" fontId="0" fillId="0" borderId="19" xfId="0" applyNumberFormat="1" applyFill="1" applyBorder="1"/>
    <xf numFmtId="165" fontId="12" fillId="0" borderId="19" xfId="0" applyNumberFormat="1" applyFont="1" applyFill="1" applyBorder="1"/>
    <xf numFmtId="165" fontId="12" fillId="0" borderId="21" xfId="0" applyNumberFormat="1" applyFont="1" applyFill="1" applyBorder="1"/>
    <xf numFmtId="0" fontId="0" fillId="0" borderId="16" xfId="0" applyFill="1" applyBorder="1" applyAlignment="1">
      <alignment shrinkToFit="1"/>
    </xf>
    <xf numFmtId="165" fontId="11" fillId="0" borderId="6" xfId="0" applyNumberFormat="1" applyFont="1" applyFill="1" applyBorder="1"/>
    <xf numFmtId="0" fontId="0" fillId="0" borderId="2" xfId="0" applyFill="1" applyBorder="1" applyAlignment="1">
      <alignment shrinkToFit="1"/>
    </xf>
    <xf numFmtId="165" fontId="11" fillId="0" borderId="4" xfId="0" applyNumberFormat="1" applyFont="1" applyFill="1" applyBorder="1"/>
    <xf numFmtId="0" fontId="0" fillId="0" borderId="9" xfId="0" applyFill="1" applyBorder="1" applyAlignment="1">
      <alignment shrinkToFit="1"/>
    </xf>
    <xf numFmtId="165" fontId="0" fillId="0" borderId="10" xfId="0" applyNumberFormat="1" applyFill="1" applyBorder="1"/>
    <xf numFmtId="0" fontId="0" fillId="0" borderId="7" xfId="0" applyFill="1" applyBorder="1" applyAlignment="1">
      <alignment shrinkToFit="1"/>
    </xf>
    <xf numFmtId="165" fontId="11" fillId="0" borderId="8" xfId="0" applyNumberFormat="1" applyFont="1" applyFill="1" applyBorder="1"/>
    <xf numFmtId="0" fontId="0" fillId="0" borderId="2" xfId="0" applyFill="1" applyBorder="1"/>
    <xf numFmtId="165" fontId="0" fillId="0" borderId="4" xfId="0" applyNumberFormat="1" applyFill="1" applyBorder="1" applyProtection="1">
      <protection locked="0"/>
    </xf>
    <xf numFmtId="165" fontId="71" fillId="0" borderId="4" xfId="0" applyNumberFormat="1" applyFont="1" applyFill="1" applyBorder="1"/>
    <xf numFmtId="0" fontId="0" fillId="0" borderId="9" xfId="0" applyFill="1" applyBorder="1"/>
    <xf numFmtId="0" fontId="0" fillId="0" borderId="7" xfId="0" applyFill="1" applyBorder="1"/>
    <xf numFmtId="165" fontId="2" fillId="0" borderId="1" xfId="0" applyNumberFormat="1" applyFont="1" applyFill="1" applyBorder="1" applyAlignment="1">
      <alignment horizontal="right"/>
    </xf>
    <xf numFmtId="0" fontId="4" fillId="0" borderId="8" xfId="2" applyFont="1" applyBorder="1" applyAlignment="1">
      <alignment horizontal="left" vertical="center"/>
    </xf>
    <xf numFmtId="14" fontId="37" fillId="0" borderId="28" xfId="2" applyNumberFormat="1" applyFont="1" applyBorder="1"/>
    <xf numFmtId="165" fontId="4" fillId="0" borderId="4" xfId="0" applyNumberFormat="1" applyFont="1" applyFill="1" applyBorder="1" applyAlignment="1">
      <alignment horizontal="center"/>
    </xf>
    <xf numFmtId="165" fontId="80" fillId="0" borderId="4" xfId="0" applyNumberFormat="1" applyFont="1" applyFill="1" applyBorder="1"/>
    <xf numFmtId="1" fontId="29" fillId="19" borderId="5" xfId="0" applyNumberFormat="1" applyFont="1" applyFill="1" applyBorder="1" applyAlignment="1">
      <alignment vertical="center" wrapText="1"/>
    </xf>
    <xf numFmtId="0" fontId="29" fillId="19" borderId="9" xfId="0" applyFont="1" applyFill="1" applyBorder="1" applyAlignment="1">
      <alignment horizontal="left" vertical="center"/>
    </xf>
    <xf numFmtId="0" fontId="29" fillId="0" borderId="2" xfId="0" applyFont="1" applyFill="1" applyBorder="1" applyAlignment="1">
      <alignment vertical="center"/>
    </xf>
    <xf numFmtId="165" fontId="29" fillId="0" borderId="10" xfId="0" applyNumberFormat="1" applyFont="1" applyFill="1" applyBorder="1" applyAlignment="1">
      <alignment vertical="center"/>
    </xf>
    <xf numFmtId="1" fontId="29" fillId="19" borderId="3" xfId="0" applyNumberFormat="1" applyFont="1" applyFill="1" applyBorder="1" applyAlignment="1">
      <alignment horizontal="left" vertical="center" wrapText="1"/>
    </xf>
    <xf numFmtId="1" fontId="29" fillId="0" borderId="3" xfId="0" applyNumberFormat="1" applyFont="1" applyFill="1" applyBorder="1" applyAlignment="1">
      <alignment vertical="center" wrapText="1"/>
    </xf>
    <xf numFmtId="1" fontId="29" fillId="0" borderId="31" xfId="0" applyNumberFormat="1" applyFont="1" applyFill="1" applyBorder="1" applyAlignment="1">
      <alignment vertical="center" wrapText="1"/>
    </xf>
    <xf numFmtId="0" fontId="0" fillId="0" borderId="0" xfId="0"/>
    <xf numFmtId="0" fontId="10" fillId="0" borderId="0" xfId="2"/>
    <xf numFmtId="14" fontId="0" fillId="5" borderId="0" xfId="0" applyNumberFormat="1" applyFill="1"/>
    <xf numFmtId="165" fontId="0" fillId="0" borderId="1" xfId="0" applyNumberFormat="1" applyBorder="1" applyAlignment="1"/>
    <xf numFmtId="0" fontId="0" fillId="0" borderId="0" xfId="0" applyAlignment="1"/>
    <xf numFmtId="0" fontId="0" fillId="10" borderId="0" xfId="0" applyFill="1"/>
    <xf numFmtId="0" fontId="10" fillId="10" borderId="0" xfId="0" applyFont="1" applyFill="1" applyAlignment="1">
      <alignment horizontal="right"/>
    </xf>
    <xf numFmtId="14" fontId="2" fillId="19" borderId="22" xfId="2" applyNumberFormat="1" applyFont="1" applyFill="1" applyBorder="1" applyAlignment="1">
      <alignment wrapText="1"/>
    </xf>
    <xf numFmtId="14" fontId="2" fillId="19" borderId="16" xfId="2" applyNumberFormat="1" applyFont="1" applyFill="1" applyBorder="1" applyAlignment="1">
      <alignment wrapText="1"/>
    </xf>
    <xf numFmtId="1" fontId="10" fillId="0" borderId="29" xfId="2" applyNumberFormat="1" applyBorder="1" applyAlignment="1">
      <alignment horizontal="center"/>
    </xf>
    <xf numFmtId="1" fontId="10" fillId="0" borderId="3" xfId="2" applyNumberFormat="1" applyBorder="1" applyAlignment="1">
      <alignment horizontal="center"/>
    </xf>
    <xf numFmtId="1" fontId="10" fillId="0" borderId="5" xfId="2" applyNumberFormat="1" applyBorder="1" applyAlignment="1">
      <alignment horizontal="center"/>
    </xf>
    <xf numFmtId="14" fontId="2" fillId="19" borderId="16" xfId="2" applyNumberFormat="1" applyFont="1" applyFill="1" applyBorder="1" applyAlignment="1">
      <alignment vertical="center" wrapText="1"/>
    </xf>
    <xf numFmtId="165" fontId="10" fillId="0" borderId="3" xfId="2" applyNumberFormat="1" applyBorder="1" applyAlignment="1">
      <alignment vertical="center"/>
    </xf>
    <xf numFmtId="165" fontId="2" fillId="0" borderId="3" xfId="2" applyNumberFormat="1" applyFont="1" applyBorder="1" applyAlignment="1">
      <alignment horizontal="center" vertical="center"/>
    </xf>
    <xf numFmtId="1" fontId="10" fillId="0" borderId="3" xfId="2" applyNumberFormat="1" applyBorder="1" applyAlignment="1">
      <alignment horizontal="center" vertical="center"/>
    </xf>
    <xf numFmtId="165" fontId="10" fillId="0" borderId="6" xfId="2" applyNumberFormat="1" applyBorder="1" applyAlignment="1">
      <alignment vertical="center"/>
    </xf>
    <xf numFmtId="165" fontId="0" fillId="10" borderId="32" xfId="0" applyNumberFormat="1" applyFill="1" applyBorder="1" applyAlignment="1">
      <alignment vertical="center"/>
    </xf>
    <xf numFmtId="165" fontId="0" fillId="10" borderId="3" xfId="0" applyNumberFormat="1" applyFill="1" applyBorder="1" applyAlignment="1">
      <alignment vertical="center"/>
    </xf>
    <xf numFmtId="165" fontId="23" fillId="10" borderId="19" xfId="0" applyNumberFormat="1" applyFont="1" applyFill="1" applyBorder="1"/>
    <xf numFmtId="0" fontId="0" fillId="10" borderId="28" xfId="0" applyFill="1" applyBorder="1"/>
    <xf numFmtId="0" fontId="0" fillId="10" borderId="26" xfId="0" applyFill="1" applyBorder="1"/>
    <xf numFmtId="49" fontId="0" fillId="0" borderId="1" xfId="0" applyNumberFormat="1" applyBorder="1"/>
    <xf numFmtId="165" fontId="0" fillId="0" borderId="18" xfId="0" applyNumberFormat="1" applyBorder="1" applyAlignment="1">
      <alignment wrapText="1"/>
    </xf>
    <xf numFmtId="0" fontId="0" fillId="0" borderId="18" xfId="0" applyBorder="1" applyAlignment="1">
      <alignment wrapText="1"/>
    </xf>
    <xf numFmtId="0" fontId="0" fillId="0" borderId="15" xfId="0" applyBorder="1" applyAlignment="1">
      <alignment wrapText="1"/>
    </xf>
    <xf numFmtId="165" fontId="0" fillId="0" borderId="47" xfId="0" applyNumberFormat="1" applyBorder="1" applyAlignment="1">
      <alignment wrapText="1"/>
    </xf>
    <xf numFmtId="165" fontId="11" fillId="0" borderId="47" xfId="0" applyNumberFormat="1" applyFont="1" applyFill="1" applyBorder="1" applyAlignment="1">
      <alignment wrapText="1"/>
    </xf>
    <xf numFmtId="0" fontId="0" fillId="0" borderId="18" xfId="0" applyFill="1" applyBorder="1" applyAlignment="1">
      <alignment wrapText="1"/>
    </xf>
    <xf numFmtId="0" fontId="0" fillId="0" borderId="15" xfId="0" applyFill="1" applyBorder="1" applyAlignment="1">
      <alignment wrapText="1"/>
    </xf>
    <xf numFmtId="0" fontId="10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49" fontId="10" fillId="0" borderId="1" xfId="0" applyNumberFormat="1" applyFont="1" applyBorder="1"/>
    <xf numFmtId="49" fontId="0" fillId="0" borderId="19" xfId="0" applyNumberFormat="1" applyBorder="1"/>
    <xf numFmtId="49" fontId="0" fillId="0" borderId="26" xfId="0" applyNumberFormat="1" applyBorder="1"/>
    <xf numFmtId="0" fontId="32" fillId="0" borderId="27" xfId="0" applyFont="1" applyBorder="1" applyAlignment="1">
      <alignment horizontal="center" vertical="center" wrapText="1"/>
    </xf>
    <xf numFmtId="0" fontId="37" fillId="0" borderId="100" xfId="0" applyFont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0" fontId="4" fillId="2" borderId="13" xfId="0" applyFont="1" applyFill="1" applyBorder="1"/>
    <xf numFmtId="0" fontId="4" fillId="2" borderId="14" xfId="0" applyFont="1" applyFill="1" applyBorder="1"/>
    <xf numFmtId="0" fontId="0" fillId="0" borderId="13" xfId="0" applyBorder="1"/>
    <xf numFmtId="0" fontId="0" fillId="0" borderId="15" xfId="0" applyBorder="1"/>
    <xf numFmtId="0" fontId="0" fillId="0" borderId="79" xfId="0" applyBorder="1"/>
    <xf numFmtId="0" fontId="0" fillId="0" borderId="73" xfId="0" applyBorder="1"/>
    <xf numFmtId="0" fontId="10" fillId="11" borderId="36" xfId="0" applyFont="1" applyFill="1" applyBorder="1"/>
    <xf numFmtId="0" fontId="0" fillId="11" borderId="26" xfId="0" applyFill="1" applyBorder="1"/>
    <xf numFmtId="0" fontId="10" fillId="0" borderId="36" xfId="0" applyFont="1" applyBorder="1"/>
    <xf numFmtId="0" fontId="0" fillId="0" borderId="26" xfId="0" applyBorder="1"/>
    <xf numFmtId="0" fontId="0" fillId="2" borderId="1" xfId="0" applyFill="1" applyBorder="1"/>
    <xf numFmtId="0" fontId="0" fillId="0" borderId="52" xfId="0" applyBorder="1"/>
    <xf numFmtId="0" fontId="0" fillId="0" borderId="82" xfId="0" applyBorder="1"/>
    <xf numFmtId="0" fontId="0" fillId="0" borderId="36" xfId="0" applyBorder="1"/>
    <xf numFmtId="0" fontId="10" fillId="15" borderId="36" xfId="0" applyFont="1" applyFill="1" applyBorder="1"/>
    <xf numFmtId="0" fontId="0" fillId="0" borderId="28" xfId="0" applyBorder="1"/>
    <xf numFmtId="0" fontId="4" fillId="0" borderId="13" xfId="0" applyFont="1" applyBorder="1"/>
    <xf numFmtId="0" fontId="4" fillId="0" borderId="15" xfId="0" applyFont="1" applyBorder="1"/>
    <xf numFmtId="0" fontId="10" fillId="0" borderId="110" xfId="0" applyFont="1" applyBorder="1" applyAlignment="1">
      <alignment horizontal="center" vertical="center" wrapText="1"/>
    </xf>
    <xf numFmtId="0" fontId="0" fillId="0" borderId="78" xfId="0" applyBorder="1" applyAlignment="1">
      <alignment horizontal="center" vertical="center" wrapText="1"/>
    </xf>
    <xf numFmtId="0" fontId="0" fillId="0" borderId="116" xfId="0" applyBorder="1" applyAlignment="1">
      <alignment horizontal="center" vertical="center" wrapText="1"/>
    </xf>
    <xf numFmtId="0" fontId="10" fillId="0" borderId="78" xfId="0" applyFont="1" applyBorder="1" applyAlignment="1">
      <alignment horizontal="center" vertical="center" wrapText="1"/>
    </xf>
    <xf numFmtId="0" fontId="0" fillId="0" borderId="110" xfId="0" applyFill="1" applyBorder="1" applyAlignment="1">
      <alignment horizontal="center" vertical="center" wrapText="1"/>
    </xf>
    <xf numFmtId="0" fontId="0" fillId="0" borderId="78" xfId="0" applyFill="1" applyBorder="1" applyAlignment="1">
      <alignment horizontal="center" vertical="center" wrapText="1"/>
    </xf>
    <xf numFmtId="0" fontId="0" fillId="0" borderId="78" xfId="0" applyFill="1" applyBorder="1" applyAlignment="1">
      <alignment horizontal="center"/>
    </xf>
    <xf numFmtId="0" fontId="0" fillId="0" borderId="110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116" xfId="0" applyBorder="1" applyAlignment="1">
      <alignment horizontal="center" vertical="center"/>
    </xf>
    <xf numFmtId="0" fontId="2" fillId="15" borderId="36" xfId="0" applyFont="1" applyFill="1" applyBorder="1"/>
    <xf numFmtId="0" fontId="2" fillId="0" borderId="114" xfId="0" applyFont="1" applyBorder="1" applyAlignment="1">
      <alignment horizontal="center" vertical="center" wrapText="1"/>
    </xf>
    <xf numFmtId="0" fontId="0" fillId="0" borderId="123" xfId="0" applyBorder="1" applyAlignment="1">
      <alignment horizontal="center" vertical="center" wrapText="1"/>
    </xf>
    <xf numFmtId="0" fontId="0" fillId="0" borderId="122" xfId="0" applyBorder="1" applyAlignment="1">
      <alignment horizontal="center" vertical="center" wrapText="1"/>
    </xf>
    <xf numFmtId="0" fontId="4" fillId="11" borderId="17" xfId="0" applyFont="1" applyFill="1" applyBorder="1" applyAlignment="1">
      <alignment wrapText="1"/>
    </xf>
    <xf numFmtId="0" fontId="0" fillId="11" borderId="70" xfId="0" applyFill="1" applyBorder="1"/>
    <xf numFmtId="0" fontId="4" fillId="0" borderId="52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4" fillId="0" borderId="80" xfId="0" applyFont="1" applyBorder="1" applyAlignment="1">
      <alignment horizontal="center"/>
    </xf>
    <xf numFmtId="0" fontId="4" fillId="0" borderId="79" xfId="0" applyFont="1" applyBorder="1" applyAlignment="1">
      <alignment horizontal="center"/>
    </xf>
    <xf numFmtId="0" fontId="4" fillId="0" borderId="83" xfId="0" applyFont="1" applyBorder="1" applyAlignment="1">
      <alignment horizontal="center"/>
    </xf>
    <xf numFmtId="0" fontId="4" fillId="0" borderId="73" xfId="0" applyFont="1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80" xfId="0" applyBorder="1" applyAlignment="1">
      <alignment horizontal="center"/>
    </xf>
    <xf numFmtId="0" fontId="10" fillId="0" borderId="17" xfId="0" applyFont="1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4" fillId="0" borderId="17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14" fontId="2" fillId="10" borderId="0" xfId="0" applyNumberFormat="1" applyFont="1" applyFill="1" applyAlignment="1">
      <alignment horizontal="left"/>
    </xf>
    <xf numFmtId="14" fontId="2" fillId="0" borderId="0" xfId="0" applyNumberFormat="1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49" fontId="0" fillId="0" borderId="70" xfId="0" applyNumberFormat="1" applyBorder="1" applyAlignment="1">
      <alignment horizontal="center" vertical="center" wrapText="1"/>
    </xf>
    <xf numFmtId="0" fontId="0" fillId="0" borderId="70" xfId="0" applyBorder="1"/>
    <xf numFmtId="0" fontId="0" fillId="0" borderId="83" xfId="0" applyBorder="1" applyAlignment="1">
      <alignment horizontal="center"/>
    </xf>
    <xf numFmtId="0" fontId="76" fillId="11" borderId="1" xfId="0" applyFont="1" applyFill="1" applyBorder="1" applyAlignment="1">
      <alignment horizontal="left"/>
    </xf>
    <xf numFmtId="0" fontId="71" fillId="11" borderId="1" xfId="0" applyFont="1" applyFill="1" applyBorder="1"/>
    <xf numFmtId="4" fontId="26" fillId="0" borderId="98" xfId="0" applyNumberFormat="1" applyFont="1" applyBorder="1"/>
    <xf numFmtId="0" fontId="29" fillId="0" borderId="0" xfId="0" applyFont="1"/>
    <xf numFmtId="0" fontId="22" fillId="0" borderId="0" xfId="0" applyFont="1" applyAlignment="1">
      <alignment horizontal="center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left" vertical="center" wrapText="1"/>
    </xf>
    <xf numFmtId="0" fontId="10" fillId="0" borderId="26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4" fillId="0" borderId="119" xfId="0" applyFont="1" applyBorder="1"/>
    <xf numFmtId="0" fontId="4" fillId="0" borderId="120" xfId="0" applyFont="1" applyBorder="1"/>
    <xf numFmtId="0" fontId="4" fillId="0" borderId="121" xfId="0" applyFont="1" applyBorder="1"/>
    <xf numFmtId="0" fontId="4" fillId="0" borderId="57" xfId="0" applyFont="1" applyBorder="1"/>
    <xf numFmtId="0" fontId="22" fillId="0" borderId="117" xfId="0" applyFont="1" applyBorder="1"/>
    <xf numFmtId="0" fontId="22" fillId="0" borderId="118" xfId="0" applyFont="1" applyBorder="1"/>
    <xf numFmtId="4" fontId="0" fillId="0" borderId="36" xfId="0" applyNumberFormat="1" applyBorder="1" applyAlignment="1">
      <alignment horizontal="center"/>
    </xf>
    <xf numFmtId="4" fontId="0" fillId="0" borderId="68" xfId="0" applyNumberFormat="1" applyBorder="1" applyAlignment="1">
      <alignment horizontal="center"/>
    </xf>
    <xf numFmtId="0" fontId="10" fillId="0" borderId="32" xfId="0" applyFont="1" applyBorder="1" applyAlignment="1">
      <alignment horizontal="center" vertical="center" wrapText="1"/>
    </xf>
    <xf numFmtId="0" fontId="0" fillId="0" borderId="31" xfId="0" applyBorder="1"/>
    <xf numFmtId="0" fontId="0" fillId="0" borderId="75" xfId="0" applyBorder="1"/>
    <xf numFmtId="0" fontId="10" fillId="0" borderId="43" xfId="0" applyFont="1" applyBorder="1" applyAlignment="1">
      <alignment horizontal="center" vertical="center" wrapText="1"/>
    </xf>
    <xf numFmtId="0" fontId="0" fillId="0" borderId="108" xfId="0" applyBorder="1"/>
    <xf numFmtId="0" fontId="0" fillId="0" borderId="34" xfId="0" applyBorder="1"/>
    <xf numFmtId="0" fontId="0" fillId="0" borderId="33" xfId="0" applyBorder="1"/>
    <xf numFmtId="0" fontId="10" fillId="0" borderId="44" xfId="0" applyFont="1" applyBorder="1" applyAlignment="1">
      <alignment horizontal="center" vertical="center" wrapText="1"/>
    </xf>
    <xf numFmtId="0" fontId="0" fillId="0" borderId="0" xfId="0"/>
    <xf numFmtId="0" fontId="0" fillId="0" borderId="86" xfId="0" applyBorder="1"/>
    <xf numFmtId="0" fontId="32" fillId="0" borderId="112" xfId="0" applyFont="1" applyBorder="1" applyAlignment="1">
      <alignment horizontal="center"/>
    </xf>
    <xf numFmtId="0" fontId="22" fillId="3" borderId="79" xfId="0" applyFont="1" applyFill="1" applyBorder="1" applyAlignment="1">
      <alignment horizontal="center"/>
    </xf>
    <xf numFmtId="0" fontId="22" fillId="3" borderId="53" xfId="0" applyFont="1" applyFill="1" applyBorder="1" applyAlignment="1">
      <alignment horizontal="center"/>
    </xf>
    <xf numFmtId="0" fontId="10" fillId="0" borderId="79" xfId="0" applyFont="1" applyBorder="1" applyAlignment="1">
      <alignment horizontal="center" vertical="center" wrapText="1"/>
    </xf>
    <xf numFmtId="0" fontId="0" fillId="0" borderId="40" xfId="0" applyBorder="1"/>
    <xf numFmtId="0" fontId="0" fillId="0" borderId="105" xfId="0" applyBorder="1"/>
    <xf numFmtId="0" fontId="2" fillId="0" borderId="17" xfId="0" applyFont="1" applyBorder="1" applyAlignment="1">
      <alignment horizontal="center" vertical="center" wrapText="1"/>
    </xf>
    <xf numFmtId="0" fontId="0" fillId="0" borderId="30" xfId="0" applyBorder="1"/>
    <xf numFmtId="0" fontId="32" fillId="0" borderId="39" xfId="3" applyFont="1" applyBorder="1" applyAlignment="1">
      <alignment horizontal="left" vertical="center" wrapText="1"/>
    </xf>
    <xf numFmtId="0" fontId="33" fillId="0" borderId="122" xfId="0" applyFont="1" applyBorder="1" applyAlignment="1">
      <alignment wrapText="1"/>
    </xf>
    <xf numFmtId="4" fontId="32" fillId="12" borderId="19" xfId="3" applyNumberFormat="1" applyFont="1" applyFill="1" applyBorder="1" applyAlignment="1">
      <alignment horizontal="center"/>
    </xf>
    <xf numFmtId="4" fontId="32" fillId="12" borderId="26" xfId="0" applyNumberFormat="1" applyFont="1" applyFill="1" applyBorder="1" applyAlignment="1">
      <alignment horizontal="center"/>
    </xf>
    <xf numFmtId="4" fontId="32" fillId="0" borderId="19" xfId="3" applyNumberFormat="1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30" fillId="0" borderId="21" xfId="0" applyFont="1" applyBorder="1" applyAlignment="1">
      <alignment horizontal="left" vertical="center" wrapText="1"/>
    </xf>
    <xf numFmtId="0" fontId="30" fillId="0" borderId="72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center" wrapText="1"/>
    </xf>
    <xf numFmtId="0" fontId="17" fillId="0" borderId="26" xfId="0" applyFont="1" applyBorder="1" applyAlignment="1">
      <alignment horizontal="center" wrapText="1"/>
    </xf>
    <xf numFmtId="0" fontId="17" fillId="0" borderId="21" xfId="0" applyFont="1" applyBorder="1" applyAlignment="1">
      <alignment horizontal="center" vertical="center" wrapText="1"/>
    </xf>
    <xf numFmtId="0" fontId="0" fillId="0" borderId="72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00" xfId="0" applyBorder="1" applyAlignment="1">
      <alignment horizontal="center" vertical="center" wrapText="1"/>
    </xf>
    <xf numFmtId="4" fontId="22" fillId="14" borderId="13" xfId="0" applyNumberFormat="1" applyFont="1" applyFill="1" applyBorder="1" applyAlignment="1">
      <alignment horizontal="center"/>
    </xf>
    <xf numFmtId="4" fontId="22" fillId="14" borderId="15" xfId="0" applyNumberFormat="1" applyFont="1" applyFill="1" applyBorder="1" applyAlignment="1">
      <alignment horizontal="center"/>
    </xf>
    <xf numFmtId="0" fontId="17" fillId="0" borderId="21" xfId="0" applyFont="1" applyBorder="1" applyAlignment="1">
      <alignment horizontal="center" wrapText="1"/>
    </xf>
    <xf numFmtId="0" fontId="0" fillId="0" borderId="20" xfId="0" applyBorder="1" applyAlignment="1">
      <alignment wrapText="1"/>
    </xf>
    <xf numFmtId="0" fontId="0" fillId="0" borderId="72" xfId="0" applyBorder="1" applyAlignment="1">
      <alignment wrapText="1"/>
    </xf>
    <xf numFmtId="0" fontId="0" fillId="0" borderId="100" xfId="0" applyBorder="1" applyAlignment="1">
      <alignment wrapText="1"/>
    </xf>
    <xf numFmtId="0" fontId="32" fillId="0" borderId="0" xfId="0" applyFont="1" applyAlignment="1">
      <alignment horizontal="center" vertical="center" wrapText="1"/>
    </xf>
    <xf numFmtId="0" fontId="4" fillId="0" borderId="35" xfId="2" applyFont="1" applyBorder="1" applyAlignment="1">
      <alignment horizontal="center"/>
    </xf>
    <xf numFmtId="0" fontId="4" fillId="0" borderId="82" xfId="0" applyFont="1" applyBorder="1" applyAlignment="1">
      <alignment horizontal="center"/>
    </xf>
    <xf numFmtId="4" fontId="66" fillId="0" borderId="29" xfId="2" applyNumberFormat="1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3" xfId="0" applyBorder="1"/>
    <xf numFmtId="4" fontId="66" fillId="0" borderId="5" xfId="2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5" xfId="0" applyBorder="1"/>
    <xf numFmtId="166" fontId="80" fillId="0" borderId="29" xfId="2" applyNumberFormat="1" applyFont="1" applyBorder="1" applyAlignment="1">
      <alignment horizontal="center" vertical="center"/>
    </xf>
    <xf numFmtId="0" fontId="2" fillId="0" borderId="29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166" fontId="80" fillId="0" borderId="1" xfId="2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2" fillId="0" borderId="0" xfId="2" applyFont="1" applyAlignment="1">
      <alignment horizontal="center" vertical="center" wrapText="1"/>
    </xf>
    <xf numFmtId="4" fontId="66" fillId="0" borderId="0" xfId="2" applyNumberFormat="1" applyFont="1" applyAlignment="1">
      <alignment horizontal="center"/>
    </xf>
    <xf numFmtId="0" fontId="4" fillId="0" borderId="74" xfId="2" applyFont="1" applyBorder="1" applyAlignment="1">
      <alignment horizontal="center" vertical="center"/>
    </xf>
    <xf numFmtId="0" fontId="0" fillId="0" borderId="75" xfId="0" applyBorder="1" applyAlignment="1">
      <alignment vertical="center"/>
    </xf>
    <xf numFmtId="0" fontId="4" fillId="0" borderId="76" xfId="2" applyFont="1" applyBorder="1" applyAlignment="1">
      <alignment horizontal="center" vertical="center" wrapText="1"/>
    </xf>
    <xf numFmtId="0" fontId="0" fillId="0" borderId="77" xfId="0" applyBorder="1" applyAlignment="1">
      <alignment horizontal="center" vertical="center" wrapText="1"/>
    </xf>
    <xf numFmtId="0" fontId="4" fillId="0" borderId="74" xfId="2" applyFont="1" applyBorder="1" applyAlignment="1">
      <alignment horizontal="center" vertical="center" wrapText="1"/>
    </xf>
    <xf numFmtId="0" fontId="0" fillId="0" borderId="75" xfId="0" applyBorder="1" applyAlignment="1">
      <alignment vertical="center" wrapText="1"/>
    </xf>
    <xf numFmtId="0" fontId="4" fillId="0" borderId="109" xfId="2" applyFont="1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4" fontId="66" fillId="0" borderId="23" xfId="2" applyNumberFormat="1" applyFont="1" applyBorder="1" applyAlignment="1">
      <alignment horizontal="center" vertical="center" wrapText="1"/>
    </xf>
    <xf numFmtId="4" fontId="66" fillId="0" borderId="25" xfId="2" applyNumberFormat="1" applyFont="1" applyBorder="1" applyAlignment="1">
      <alignment horizontal="center" vertical="center" wrapText="1"/>
    </xf>
    <xf numFmtId="0" fontId="4" fillId="0" borderId="109" xfId="2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10" fillId="0" borderId="1" xfId="2" applyBorder="1" applyAlignment="1">
      <alignment wrapText="1"/>
    </xf>
    <xf numFmtId="0" fontId="0" fillId="0" borderId="1" xfId="0" applyBorder="1" applyAlignment="1">
      <alignment wrapText="1"/>
    </xf>
    <xf numFmtId="0" fontId="4" fillId="0" borderId="76" xfId="2" applyFont="1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4" fillId="0" borderId="0" xfId="0" applyFont="1" applyAlignment="1">
      <alignment wrapText="1"/>
    </xf>
    <xf numFmtId="0" fontId="0" fillId="0" borderId="27" xfId="0" applyBorder="1" applyAlignment="1">
      <alignment horizontal="center" vertical="center" wrapText="1"/>
    </xf>
    <xf numFmtId="0" fontId="44" fillId="0" borderId="0" xfId="2" applyFont="1"/>
    <xf numFmtId="0" fontId="10" fillId="0" borderId="0" xfId="2"/>
    <xf numFmtId="0" fontId="64" fillId="0" borderId="0" xfId="2" applyFont="1" applyAlignment="1">
      <alignment horizontal="center" wrapText="1"/>
    </xf>
    <xf numFmtId="0" fontId="63" fillId="0" borderId="0" xfId="0" applyFont="1" applyAlignment="1">
      <alignment horizontal="center" wrapText="1"/>
    </xf>
    <xf numFmtId="0" fontId="7" fillId="0" borderId="0" xfId="0" applyFont="1" applyAlignment="1">
      <alignment horizontal="right"/>
    </xf>
    <xf numFmtId="0" fontId="7" fillId="0" borderId="0" xfId="0" applyFont="1"/>
    <xf numFmtId="0" fontId="47" fillId="0" borderId="0" xfId="2" applyFont="1" applyAlignment="1">
      <alignment horizontal="center"/>
    </xf>
    <xf numFmtId="0" fontId="42" fillId="0" borderId="17" xfId="2" applyFont="1" applyBorder="1" applyAlignment="1">
      <alignment horizontal="center" vertical="center"/>
    </xf>
    <xf numFmtId="0" fontId="37" fillId="0" borderId="30" xfId="2" applyFont="1" applyBorder="1" applyAlignment="1">
      <alignment horizontal="center" vertical="center"/>
    </xf>
    <xf numFmtId="0" fontId="37" fillId="0" borderId="70" xfId="2" applyFont="1" applyBorder="1" applyAlignment="1">
      <alignment horizontal="center" vertical="center"/>
    </xf>
    <xf numFmtId="0" fontId="43" fillId="0" borderId="17" xfId="2" applyFont="1" applyBorder="1" applyAlignment="1">
      <alignment horizontal="center" vertical="center"/>
    </xf>
    <xf numFmtId="0" fontId="43" fillId="0" borderId="30" xfId="2" applyFont="1" applyBorder="1" applyAlignment="1">
      <alignment horizontal="center" vertical="center"/>
    </xf>
    <xf numFmtId="0" fontId="43" fillId="0" borderId="70" xfId="2" applyFont="1" applyBorder="1" applyAlignment="1">
      <alignment horizontal="center" vertical="center"/>
    </xf>
    <xf numFmtId="0" fontId="42" fillId="0" borderId="17" xfId="2" applyFont="1" applyBorder="1" applyAlignment="1">
      <alignment horizontal="center" vertical="center" wrapText="1"/>
    </xf>
    <xf numFmtId="0" fontId="37" fillId="0" borderId="30" xfId="2" applyFont="1" applyBorder="1" applyAlignment="1">
      <alignment horizontal="center" vertical="center" wrapText="1"/>
    </xf>
    <xf numFmtId="0" fontId="37" fillId="0" borderId="70" xfId="2" applyFont="1" applyBorder="1" applyAlignment="1">
      <alignment horizontal="center" vertical="center" wrapText="1"/>
    </xf>
    <xf numFmtId="0" fontId="43" fillId="0" borderId="17" xfId="2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16" borderId="0" xfId="0" applyFont="1" applyFill="1"/>
    <xf numFmtId="0" fontId="48" fillId="0" borderId="0" xfId="0" applyFont="1" applyAlignment="1">
      <alignment horizontal="center"/>
    </xf>
    <xf numFmtId="0" fontId="51" fillId="0" borderId="0" xfId="0" applyFont="1" applyAlignment="1">
      <alignment horizontal="center"/>
    </xf>
    <xf numFmtId="0" fontId="52" fillId="0" borderId="0" xfId="0" applyFont="1" applyAlignment="1">
      <alignment horizontal="center"/>
    </xf>
    <xf numFmtId="0" fontId="54" fillId="0" borderId="0" xfId="0" applyFont="1" applyAlignment="1">
      <alignment horizontal="center"/>
    </xf>
    <xf numFmtId="0" fontId="53" fillId="0" borderId="0" xfId="0" applyFont="1" applyAlignment="1">
      <alignment horizontal="center" wrapText="1"/>
    </xf>
    <xf numFmtId="0" fontId="37" fillId="0" borderId="0" xfId="0" applyFont="1" applyAlignment="1">
      <alignment horizontal="center" wrapText="1"/>
    </xf>
    <xf numFmtId="0" fontId="2" fillId="0" borderId="47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1" fontId="82" fillId="0" borderId="13" xfId="0" applyNumberFormat="1" applyFont="1" applyFill="1" applyBorder="1" applyAlignment="1">
      <alignment horizontal="left"/>
    </xf>
    <xf numFmtId="0" fontId="67" fillId="0" borderId="14" xfId="0" applyFont="1" applyBorder="1" applyAlignment="1">
      <alignment horizontal="left"/>
    </xf>
    <xf numFmtId="1" fontId="80" fillId="0" borderId="9" xfId="0" applyNumberFormat="1" applyFont="1" applyBorder="1" applyAlignment="1">
      <alignment horizontal="left" vertical="center"/>
    </xf>
    <xf numFmtId="0" fontId="2" fillId="0" borderId="78" xfId="0" applyFont="1" applyBorder="1" applyAlignment="1">
      <alignment vertical="center"/>
    </xf>
    <xf numFmtId="0" fontId="2" fillId="0" borderId="116" xfId="0" applyFont="1" applyBorder="1" applyAlignment="1">
      <alignment vertical="center"/>
    </xf>
    <xf numFmtId="1" fontId="67" fillId="0" borderId="13" xfId="0" applyNumberFormat="1" applyFont="1" applyBorder="1" applyAlignment="1">
      <alignment horizontal="left" vertical="center"/>
    </xf>
    <xf numFmtId="0" fontId="67" fillId="0" borderId="14" xfId="0" applyFont="1" applyBorder="1" applyAlignment="1">
      <alignment horizontal="left" vertical="center"/>
    </xf>
    <xf numFmtId="0" fontId="57" fillId="0" borderId="114" xfId="0" applyFont="1" applyBorder="1" applyAlignment="1">
      <alignment horizontal="left" vertical="center" wrapText="1"/>
    </xf>
    <xf numFmtId="0" fontId="2" fillId="0" borderId="123" xfId="0" applyFont="1" applyBorder="1" applyAlignment="1">
      <alignment horizontal="left" vertical="center"/>
    </xf>
    <xf numFmtId="0" fontId="2" fillId="0" borderId="100" xfId="0" applyFont="1" applyBorder="1" applyAlignment="1">
      <alignment horizontal="left" vertical="center"/>
    </xf>
  </cellXfs>
  <cellStyles count="9">
    <cellStyle name="Hypertextový odkaz" xfId="1" builtinId="8"/>
    <cellStyle name="Normální" xfId="0" builtinId="0"/>
    <cellStyle name="Normální 2" xfId="2"/>
    <cellStyle name="Normální 3" xfId="7"/>
    <cellStyle name="Normální 4" xfId="8"/>
    <cellStyle name="normální_3. Odpisový plán - příloha" xfId="3"/>
    <cellStyle name="normální_3. Odpisový plán - příloha_List1" xfId="4"/>
    <cellStyle name="normální_List1" xfId="5"/>
    <cellStyle name="normální_směrnice 10-tabulky" xfId="6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E171"/>
  <sheetViews>
    <sheetView showGridLines="0" topLeftCell="A133" workbookViewId="0">
      <selection activeCell="I145" sqref="I145"/>
    </sheetView>
  </sheetViews>
  <sheetFormatPr defaultRowHeight="12.75" x14ac:dyDescent="0.2"/>
  <cols>
    <col min="1" max="1" width="30.5703125" customWidth="1"/>
    <col min="2" max="2" width="19.28515625" customWidth="1"/>
    <col min="3" max="3" width="23.7109375" customWidth="1"/>
    <col min="4" max="4" width="31.28515625" customWidth="1"/>
    <col min="5" max="5" width="21.42578125" customWidth="1"/>
  </cols>
  <sheetData>
    <row r="1" spans="1:5" ht="26.25" x14ac:dyDescent="0.4">
      <c r="A1" s="21" t="s">
        <v>468</v>
      </c>
      <c r="B1" s="21"/>
      <c r="E1" s="420" t="s">
        <v>302</v>
      </c>
    </row>
    <row r="2" spans="1:5" ht="26.25" x14ac:dyDescent="0.4">
      <c r="A2" s="21"/>
      <c r="B2" s="21"/>
      <c r="C2" s="92"/>
      <c r="D2" s="81" t="s">
        <v>664</v>
      </c>
      <c r="E2" s="421" t="s">
        <v>301</v>
      </c>
    </row>
    <row r="3" spans="1:5" ht="69.75" customHeight="1" x14ac:dyDescent="0.25">
      <c r="A3" s="81" t="s">
        <v>81</v>
      </c>
      <c r="C3" s="1039" t="s">
        <v>663</v>
      </c>
      <c r="D3" s="1040"/>
      <c r="E3" s="422" t="s">
        <v>303</v>
      </c>
    </row>
    <row r="4" spans="1:5" ht="14.25" customHeight="1" x14ac:dyDescent="0.25">
      <c r="A4" s="81"/>
    </row>
    <row r="5" spans="1:5" ht="17.25" customHeight="1" x14ac:dyDescent="0.2">
      <c r="A5" s="86" t="s">
        <v>188</v>
      </c>
      <c r="B5" s="199" t="s">
        <v>192</v>
      </c>
      <c r="C5" s="1006">
        <v>45108</v>
      </c>
    </row>
    <row r="6" spans="1:5" ht="17.25" customHeight="1" x14ac:dyDescent="0.2">
      <c r="A6" s="2"/>
      <c r="B6" s="201" t="s">
        <v>91</v>
      </c>
      <c r="C6" s="201" t="s">
        <v>92</v>
      </c>
      <c r="D6" s="201" t="s">
        <v>93</v>
      </c>
    </row>
    <row r="7" spans="1:5" ht="18" customHeight="1" x14ac:dyDescent="0.2">
      <c r="A7" s="200" t="s">
        <v>189</v>
      </c>
      <c r="B7" s="962">
        <v>348459315.25</v>
      </c>
      <c r="C7" s="962">
        <v>71133316.939999998</v>
      </c>
      <c r="D7" s="962">
        <f>B7-C7</f>
        <v>277325998.31</v>
      </c>
    </row>
    <row r="8" spans="1:5" ht="18" customHeight="1" x14ac:dyDescent="0.2">
      <c r="A8" s="200" t="s">
        <v>190</v>
      </c>
      <c r="B8" s="962">
        <v>7479049</v>
      </c>
      <c r="C8" s="416" t="s">
        <v>63</v>
      </c>
      <c r="D8" s="416" t="s">
        <v>63</v>
      </c>
    </row>
    <row r="9" spans="1:5" ht="18" customHeight="1" x14ac:dyDescent="0.2">
      <c r="A9" s="200" t="s">
        <v>191</v>
      </c>
      <c r="B9" s="13">
        <v>0</v>
      </c>
      <c r="C9" s="416" t="s">
        <v>63</v>
      </c>
      <c r="D9" s="416" t="s">
        <v>63</v>
      </c>
    </row>
    <row r="10" spans="1:5" ht="17.100000000000001" customHeight="1" x14ac:dyDescent="0.2"/>
    <row r="11" spans="1:5" ht="17.100000000000001" customHeight="1" thickBot="1" x14ac:dyDescent="0.25">
      <c r="A11" s="86" t="s">
        <v>208</v>
      </c>
      <c r="B11" s="86"/>
    </row>
    <row r="12" spans="1:5" ht="17.100000000000001" customHeight="1" thickBot="1" x14ac:dyDescent="0.25">
      <c r="A12" s="22"/>
      <c r="B12" s="70" t="s">
        <v>91</v>
      </c>
      <c r="C12" s="71" t="s">
        <v>92</v>
      </c>
      <c r="D12" s="62" t="s">
        <v>93</v>
      </c>
    </row>
    <row r="13" spans="1:5" ht="18" customHeight="1" x14ac:dyDescent="0.2">
      <c r="A13" s="74" t="s">
        <v>0</v>
      </c>
      <c r="B13" s="963">
        <v>348459315.25</v>
      </c>
      <c r="C13" s="964">
        <v>76207076.939999998</v>
      </c>
      <c r="D13" s="965">
        <f>B13-C13</f>
        <v>272252238.31</v>
      </c>
    </row>
    <row r="14" spans="1:5" ht="18" customHeight="1" x14ac:dyDescent="0.2">
      <c r="A14" s="28" t="s">
        <v>1</v>
      </c>
      <c r="B14" s="962">
        <v>7479049</v>
      </c>
      <c r="C14" s="417" t="s">
        <v>63</v>
      </c>
      <c r="D14" s="961">
        <f>B14</f>
        <v>7479049</v>
      </c>
    </row>
    <row r="15" spans="1:5" ht="18" customHeight="1" x14ac:dyDescent="0.2">
      <c r="A15" s="28" t="s">
        <v>2</v>
      </c>
      <c r="B15" s="13">
        <v>0</v>
      </c>
      <c r="C15" s="349" t="s">
        <v>63</v>
      </c>
      <c r="D15" s="35">
        <f>B15</f>
        <v>0</v>
      </c>
    </row>
    <row r="16" spans="1:5" ht="18" customHeight="1" x14ac:dyDescent="0.2">
      <c r="A16" s="329" t="s">
        <v>281</v>
      </c>
      <c r="B16" s="328">
        <v>0</v>
      </c>
      <c r="C16" s="349" t="s">
        <v>63</v>
      </c>
      <c r="D16" s="35">
        <f>B16</f>
        <v>0</v>
      </c>
    </row>
    <row r="17" spans="1:5" ht="18" customHeight="1" thickBot="1" x14ac:dyDescent="0.25">
      <c r="A17" s="330" t="s">
        <v>282</v>
      </c>
      <c r="B17" s="14">
        <v>0</v>
      </c>
      <c r="C17" s="418" t="s">
        <v>94</v>
      </c>
      <c r="D17" s="73">
        <f>B17</f>
        <v>0</v>
      </c>
    </row>
    <row r="18" spans="1:5" ht="18" customHeight="1" thickBot="1" x14ac:dyDescent="0.25">
      <c r="A18" s="331" t="s">
        <v>283</v>
      </c>
      <c r="B18" s="332">
        <v>0</v>
      </c>
      <c r="C18" s="333" t="s">
        <v>284</v>
      </c>
      <c r="D18" s="3"/>
    </row>
    <row r="19" spans="1:5" ht="17.100000000000001" customHeight="1" x14ac:dyDescent="0.2">
      <c r="B19" s="24"/>
      <c r="C19" s="76"/>
      <c r="D19" s="3"/>
    </row>
    <row r="20" spans="1:5" ht="17.100000000000001" customHeight="1" thickBot="1" x14ac:dyDescent="0.25">
      <c r="A20" s="1041" t="s">
        <v>95</v>
      </c>
      <c r="B20" s="1042"/>
      <c r="C20" s="1042"/>
      <c r="D20" s="1042"/>
      <c r="E20" s="91" t="s">
        <v>212</v>
      </c>
    </row>
    <row r="21" spans="1:5" ht="46.5" customHeight="1" thickBot="1" x14ac:dyDescent="0.25">
      <c r="A21" s="11" t="s">
        <v>96</v>
      </c>
      <c r="B21" s="77" t="s">
        <v>97</v>
      </c>
      <c r="C21" s="411" t="s">
        <v>98</v>
      </c>
      <c r="D21" s="413" t="s">
        <v>299</v>
      </c>
      <c r="E21" t="s">
        <v>213</v>
      </c>
    </row>
    <row r="22" spans="1:5" ht="31.5" customHeight="1" x14ac:dyDescent="0.2">
      <c r="A22" s="80"/>
      <c r="B22" s="75">
        <v>0</v>
      </c>
      <c r="C22" s="411"/>
      <c r="D22" s="412"/>
      <c r="E22" s="250">
        <f>(B13-B7+B14-B8+B15-B9)-(B22+B23+B24)+(B17+B18)</f>
        <v>0</v>
      </c>
    </row>
    <row r="23" spans="1:5" ht="31.5" customHeight="1" x14ac:dyDescent="0.2">
      <c r="A23" s="79"/>
      <c r="B23" s="6">
        <v>0</v>
      </c>
      <c r="C23" s="411"/>
      <c r="D23" s="412"/>
    </row>
    <row r="24" spans="1:5" ht="31.5" customHeight="1" thickBot="1" x14ac:dyDescent="0.25">
      <c r="A24" s="78"/>
      <c r="B24" s="72">
        <v>0</v>
      </c>
      <c r="C24" s="411"/>
      <c r="D24" s="412"/>
    </row>
    <row r="25" spans="1:5" ht="17.100000000000001" customHeight="1" x14ac:dyDescent="0.2"/>
    <row r="26" spans="1:5" ht="17.100000000000001" customHeight="1" thickBot="1" x14ac:dyDescent="0.25">
      <c r="A26" s="2" t="s">
        <v>193</v>
      </c>
      <c r="B26" s="343" t="s">
        <v>82</v>
      </c>
    </row>
    <row r="27" spans="1:5" ht="17.100000000000001" customHeight="1" thickBot="1" x14ac:dyDescent="0.25">
      <c r="A27" s="1045"/>
      <c r="B27" s="1046"/>
      <c r="C27" s="11" t="s">
        <v>8</v>
      </c>
      <c r="D27" s="12" t="s">
        <v>9</v>
      </c>
      <c r="E27" s="1"/>
    </row>
    <row r="28" spans="1:5" ht="17.100000000000001" customHeight="1" x14ac:dyDescent="0.2">
      <c r="A28" s="1054" t="s">
        <v>3</v>
      </c>
      <c r="B28" s="1055"/>
      <c r="C28" s="334">
        <f>C36-SUM(C29:C35)</f>
        <v>14554880.210000001</v>
      </c>
      <c r="D28" s="10"/>
      <c r="E28" s="3"/>
    </row>
    <row r="29" spans="1:5" ht="17.100000000000001" customHeight="1" x14ac:dyDescent="0.2">
      <c r="A29" s="1056" t="s">
        <v>4</v>
      </c>
      <c r="B29" s="1052"/>
      <c r="C29" s="323">
        <f>D101</f>
        <v>3228790.4</v>
      </c>
      <c r="D29" s="9"/>
      <c r="E29" s="3"/>
    </row>
    <row r="30" spans="1:5" ht="17.100000000000001" customHeight="1" x14ac:dyDescent="0.2">
      <c r="A30" s="1056" t="s">
        <v>5</v>
      </c>
      <c r="B30" s="1052"/>
      <c r="C30" s="323">
        <f>D118</f>
        <v>3669104.0199999986</v>
      </c>
      <c r="D30" s="9"/>
      <c r="E30" s="3"/>
    </row>
    <row r="31" spans="1:5" ht="17.100000000000001" customHeight="1" x14ac:dyDescent="0.2">
      <c r="A31" s="1056" t="s">
        <v>6</v>
      </c>
      <c r="B31" s="1052"/>
      <c r="C31" s="323">
        <f>D73</f>
        <v>395461.69</v>
      </c>
      <c r="D31" s="9"/>
      <c r="E31" s="3"/>
    </row>
    <row r="32" spans="1:5" ht="17.100000000000001" customHeight="1" x14ac:dyDescent="0.2">
      <c r="A32" s="1049" t="s">
        <v>300</v>
      </c>
      <c r="B32" s="1050"/>
      <c r="C32" s="6">
        <v>0</v>
      </c>
      <c r="D32" s="9"/>
      <c r="E32" s="3"/>
    </row>
    <row r="33" spans="1:5" ht="17.100000000000001" customHeight="1" x14ac:dyDescent="0.2">
      <c r="A33" s="1049" t="s">
        <v>300</v>
      </c>
      <c r="B33" s="1050"/>
      <c r="C33" s="6">
        <v>0</v>
      </c>
      <c r="D33" s="9"/>
      <c r="E33" s="3"/>
    </row>
    <row r="34" spans="1:5" ht="17.100000000000001" customHeight="1" x14ac:dyDescent="0.2">
      <c r="A34" s="414" t="s">
        <v>300</v>
      </c>
      <c r="B34" s="415"/>
      <c r="C34" s="6">
        <v>0</v>
      </c>
      <c r="D34" s="9"/>
      <c r="E34" s="3"/>
    </row>
    <row r="35" spans="1:5" ht="17.100000000000001" customHeight="1" thickBot="1" x14ac:dyDescent="0.25">
      <c r="A35" s="1051" t="s">
        <v>107</v>
      </c>
      <c r="B35" s="1052"/>
      <c r="C35" s="326">
        <f>D84</f>
        <v>73814.679999999993</v>
      </c>
      <c r="D35" s="16"/>
      <c r="E35" s="3"/>
    </row>
    <row r="36" spans="1:5" ht="17.100000000000001" customHeight="1" thickBot="1" x14ac:dyDescent="0.25">
      <c r="A36" s="1043" t="s">
        <v>7</v>
      </c>
      <c r="B36" s="1044"/>
      <c r="C36" s="251">
        <v>21922051</v>
      </c>
      <c r="D36" s="18">
        <f>SUM(D28:D35)</f>
        <v>0</v>
      </c>
      <c r="E36" s="3"/>
    </row>
    <row r="37" spans="1:5" ht="17.100000000000001" customHeight="1" thickBot="1" x14ac:dyDescent="0.25">
      <c r="A37" s="29" t="s">
        <v>10</v>
      </c>
      <c r="B37" s="30"/>
      <c r="C37" s="324">
        <f>D83</f>
        <v>391002.83</v>
      </c>
      <c r="D37" s="18"/>
      <c r="E37" s="3"/>
    </row>
    <row r="38" spans="1:5" ht="17.100000000000001" customHeight="1" thickBot="1" x14ac:dyDescent="0.25">
      <c r="A38" s="60" t="s">
        <v>50</v>
      </c>
      <c r="B38" s="30"/>
      <c r="C38" s="17">
        <v>0</v>
      </c>
      <c r="D38" s="18"/>
      <c r="E38" s="3"/>
    </row>
    <row r="39" spans="1:5" ht="17.100000000000001" customHeight="1" thickBot="1" x14ac:dyDescent="0.25">
      <c r="A39" s="60" t="s">
        <v>51</v>
      </c>
      <c r="B39" s="30"/>
      <c r="C39" s="17">
        <v>0</v>
      </c>
      <c r="D39" s="18"/>
      <c r="E39" s="3"/>
    </row>
    <row r="40" spans="1:5" ht="17.100000000000001" customHeight="1" thickBot="1" x14ac:dyDescent="0.25">
      <c r="C40" s="3"/>
    </row>
    <row r="41" spans="1:5" ht="17.100000000000001" customHeight="1" thickBot="1" x14ac:dyDescent="0.25">
      <c r="A41" s="1047"/>
      <c r="B41" s="1048"/>
      <c r="C41" s="11" t="s">
        <v>12</v>
      </c>
      <c r="D41" s="12" t="s">
        <v>13</v>
      </c>
    </row>
    <row r="42" spans="1:5" ht="17.100000000000001" customHeight="1" x14ac:dyDescent="0.2">
      <c r="A42" s="1034" t="s">
        <v>194</v>
      </c>
      <c r="B42" s="1035"/>
      <c r="C42" s="966">
        <v>404743</v>
      </c>
      <c r="D42" s="19"/>
    </row>
    <row r="43" spans="1:5" ht="17.100000000000001" customHeight="1" x14ac:dyDescent="0.2">
      <c r="A43" s="1034" t="s">
        <v>195</v>
      </c>
      <c r="B43" s="1035"/>
      <c r="C43" s="6">
        <v>0</v>
      </c>
      <c r="D43" s="19"/>
    </row>
    <row r="44" spans="1:5" ht="17.100000000000001" customHeight="1" x14ac:dyDescent="0.2">
      <c r="A44" s="1034" t="s">
        <v>280</v>
      </c>
      <c r="B44" s="1035"/>
      <c r="C44" s="325">
        <f>D85</f>
        <v>0</v>
      </c>
      <c r="D44" s="19"/>
    </row>
    <row r="45" spans="1:5" ht="17.100000000000001" customHeight="1" x14ac:dyDescent="0.2">
      <c r="A45" s="1053" t="s">
        <v>11</v>
      </c>
      <c r="B45" s="1053"/>
      <c r="C45" s="6">
        <v>0</v>
      </c>
      <c r="D45" s="19"/>
    </row>
    <row r="46" spans="1:5" ht="18" customHeight="1" x14ac:dyDescent="0.2">
      <c r="A46" s="1034" t="s">
        <v>52</v>
      </c>
      <c r="B46" s="1035"/>
      <c r="C46" s="6">
        <v>0</v>
      </c>
      <c r="D46" s="20"/>
    </row>
    <row r="47" spans="1:5" ht="17.100000000000001" customHeight="1" x14ac:dyDescent="0.2"/>
    <row r="48" spans="1:5" ht="17.100000000000001" customHeight="1" thickBot="1" x14ac:dyDescent="0.25">
      <c r="A48" s="83" t="s">
        <v>15</v>
      </c>
      <c r="B48" s="31"/>
    </row>
    <row r="49" spans="1:4" ht="17.100000000000001" customHeight="1" thickBot="1" x14ac:dyDescent="0.25">
      <c r="A49" s="23" t="s">
        <v>14</v>
      </c>
      <c r="B49" s="32">
        <f>SUM(B50:B52)</f>
        <v>83000</v>
      </c>
    </row>
    <row r="50" spans="1:4" ht="17.100000000000001" customHeight="1" x14ac:dyDescent="0.2">
      <c r="A50" s="63" t="s">
        <v>87</v>
      </c>
      <c r="B50" s="8">
        <v>0</v>
      </c>
    </row>
    <row r="51" spans="1:4" ht="17.100000000000001" customHeight="1" x14ac:dyDescent="0.2">
      <c r="A51" s="64" t="s">
        <v>88</v>
      </c>
      <c r="B51" s="967">
        <v>44000</v>
      </c>
    </row>
    <row r="52" spans="1:4" ht="17.100000000000001" customHeight="1" x14ac:dyDescent="0.2">
      <c r="A52" s="64" t="s">
        <v>89</v>
      </c>
      <c r="B52" s="967">
        <v>39000</v>
      </c>
    </row>
    <row r="53" spans="1:4" ht="17.100000000000001" customHeight="1" x14ac:dyDescent="0.2"/>
    <row r="54" spans="1:4" ht="17.100000000000001" customHeight="1" x14ac:dyDescent="0.2">
      <c r="A54" s="97" t="s">
        <v>17</v>
      </c>
      <c r="B54" s="5" t="s">
        <v>22</v>
      </c>
      <c r="C54" s="1037" t="s">
        <v>23</v>
      </c>
      <c r="D54" s="1038"/>
    </row>
    <row r="55" spans="1:4" ht="17.100000000000001" customHeight="1" x14ac:dyDescent="0.2">
      <c r="A55" s="33" t="s">
        <v>18</v>
      </c>
      <c r="B55" s="967">
        <v>356092.21</v>
      </c>
      <c r="C55" s="1026"/>
      <c r="D55" s="1026"/>
    </row>
    <row r="56" spans="1:4" ht="17.100000000000001" customHeight="1" x14ac:dyDescent="0.2">
      <c r="A56" s="33" t="s">
        <v>19</v>
      </c>
      <c r="B56" s="967">
        <v>0</v>
      </c>
      <c r="C56" s="1026"/>
      <c r="D56" s="1026"/>
    </row>
    <row r="57" spans="1:4" ht="17.100000000000001" customHeight="1" x14ac:dyDescent="0.2">
      <c r="A57" s="33" t="s">
        <v>64</v>
      </c>
      <c r="B57" s="967">
        <v>134968.01999999999</v>
      </c>
      <c r="C57" s="1026"/>
      <c r="D57" s="1026"/>
    </row>
    <row r="58" spans="1:4" ht="17.100000000000001" customHeight="1" x14ac:dyDescent="0.2">
      <c r="A58" s="33" t="s">
        <v>20</v>
      </c>
      <c r="B58" s="967">
        <v>0</v>
      </c>
      <c r="C58" s="1026"/>
      <c r="D58" s="1026"/>
    </row>
    <row r="59" spans="1:4" ht="17.100000000000001" customHeight="1" x14ac:dyDescent="0.2">
      <c r="A59" s="33" t="s">
        <v>21</v>
      </c>
      <c r="B59" s="968">
        <v>577000</v>
      </c>
      <c r="C59" s="1026"/>
      <c r="D59" s="1026"/>
    </row>
    <row r="60" spans="1:4" ht="17.100000000000001" customHeight="1" x14ac:dyDescent="0.2">
      <c r="A60" s="4" t="s">
        <v>80</v>
      </c>
      <c r="B60" s="325">
        <f>Transfery!C67</f>
        <v>577000</v>
      </c>
      <c r="C60" s="1036" t="s">
        <v>108</v>
      </c>
      <c r="D60" s="1026"/>
    </row>
    <row r="61" spans="1:4" ht="17.100000000000001" customHeight="1" x14ac:dyDescent="0.2">
      <c r="A61" s="4" t="s">
        <v>25</v>
      </c>
      <c r="B61" s="967">
        <v>0</v>
      </c>
      <c r="C61" s="1026"/>
      <c r="D61" s="1026"/>
    </row>
    <row r="62" spans="1:4" ht="17.100000000000001" customHeight="1" x14ac:dyDescent="0.2">
      <c r="A62" s="33" t="s">
        <v>24</v>
      </c>
      <c r="B62" s="967">
        <v>1610903.71</v>
      </c>
      <c r="C62" s="1026"/>
      <c r="D62" s="1026"/>
    </row>
    <row r="63" spans="1:4" ht="17.100000000000001" customHeight="1" x14ac:dyDescent="0.2">
      <c r="B63" s="3"/>
      <c r="C63" s="34"/>
      <c r="D63" s="34"/>
    </row>
    <row r="64" spans="1:4" ht="17.100000000000001" customHeight="1" x14ac:dyDescent="0.2">
      <c r="A64" s="2" t="s">
        <v>27</v>
      </c>
    </row>
    <row r="65" spans="1:4" ht="17.100000000000001" customHeight="1" x14ac:dyDescent="0.2">
      <c r="A65" s="5"/>
      <c r="B65" s="5" t="s">
        <v>22</v>
      </c>
      <c r="C65" s="5" t="s">
        <v>32</v>
      </c>
      <c r="D65" s="5"/>
    </row>
    <row r="66" spans="1:4" ht="17.100000000000001" customHeight="1" x14ac:dyDescent="0.2">
      <c r="A66" s="33" t="s">
        <v>30</v>
      </c>
      <c r="B66" s="967">
        <v>0</v>
      </c>
      <c r="C66" s="1026"/>
      <c r="D66" s="1026"/>
    </row>
    <row r="67" spans="1:4" ht="17.100000000000001" customHeight="1" x14ac:dyDescent="0.2">
      <c r="A67" s="33" t="s">
        <v>31</v>
      </c>
      <c r="B67" s="967">
        <v>0</v>
      </c>
      <c r="C67" s="1026"/>
      <c r="D67" s="1026"/>
    </row>
    <row r="68" spans="1:4" ht="17.100000000000001" customHeight="1" x14ac:dyDescent="0.2">
      <c r="A68" s="33" t="s">
        <v>28</v>
      </c>
      <c r="B68" s="967">
        <v>0</v>
      </c>
      <c r="C68" s="1026"/>
      <c r="D68" s="1026"/>
    </row>
    <row r="69" spans="1:4" ht="17.100000000000001" customHeight="1" x14ac:dyDescent="0.2">
      <c r="A69" s="33" t="s">
        <v>29</v>
      </c>
      <c r="B69" s="967">
        <v>0</v>
      </c>
      <c r="C69" s="1026"/>
      <c r="D69" s="1026"/>
    </row>
    <row r="70" spans="1:4" ht="17.100000000000001" customHeight="1" x14ac:dyDescent="0.2">
      <c r="B70" s="969"/>
      <c r="C70" s="34"/>
      <c r="D70" s="34"/>
    </row>
    <row r="71" spans="1:4" ht="17.100000000000001" customHeight="1" thickBot="1" x14ac:dyDescent="0.25">
      <c r="A71" s="2" t="s">
        <v>33</v>
      </c>
    </row>
    <row r="72" spans="1:4" ht="17.100000000000001" customHeight="1" thickBot="1" x14ac:dyDescent="0.25">
      <c r="A72" s="85" t="s">
        <v>34</v>
      </c>
      <c r="B72" s="38" t="s">
        <v>22</v>
      </c>
      <c r="C72" s="11" t="s">
        <v>36</v>
      </c>
      <c r="D72" s="38" t="s">
        <v>22</v>
      </c>
    </row>
    <row r="73" spans="1:4" ht="18" customHeight="1" x14ac:dyDescent="0.2">
      <c r="A73" s="643" t="s">
        <v>467</v>
      </c>
      <c r="B73" s="970">
        <v>741461.69</v>
      </c>
      <c r="C73" s="65" t="s">
        <v>90</v>
      </c>
      <c r="D73" s="974">
        <v>395461.69</v>
      </c>
    </row>
    <row r="74" spans="1:4" ht="17.100000000000001" customHeight="1" x14ac:dyDescent="0.2">
      <c r="A74" s="7" t="s">
        <v>35</v>
      </c>
      <c r="B74" s="961">
        <v>260000</v>
      </c>
      <c r="C74" s="36" t="s">
        <v>38</v>
      </c>
      <c r="D74" s="37">
        <v>0</v>
      </c>
    </row>
    <row r="75" spans="1:4" ht="17.100000000000001" customHeight="1" x14ac:dyDescent="0.2">
      <c r="A75" s="7" t="s">
        <v>49</v>
      </c>
      <c r="B75" s="971">
        <v>606000</v>
      </c>
      <c r="C75" s="36" t="s">
        <v>39</v>
      </c>
      <c r="D75" s="37">
        <v>0</v>
      </c>
    </row>
    <row r="76" spans="1:4" ht="17.100000000000001" customHeight="1" x14ac:dyDescent="0.2">
      <c r="A76" s="7" t="s">
        <v>26</v>
      </c>
      <c r="B76" s="971">
        <v>0</v>
      </c>
      <c r="C76" s="36" t="s">
        <v>26</v>
      </c>
      <c r="D76" s="37">
        <v>0</v>
      </c>
    </row>
    <row r="77" spans="1:4" ht="17.100000000000001" customHeight="1" x14ac:dyDescent="0.2">
      <c r="A77" s="7" t="s">
        <v>26</v>
      </c>
      <c r="B77" s="971">
        <v>0</v>
      </c>
      <c r="C77" s="36" t="s">
        <v>26</v>
      </c>
      <c r="D77" s="37">
        <v>0</v>
      </c>
    </row>
    <row r="78" spans="1:4" ht="17.100000000000001" customHeight="1" thickBot="1" x14ac:dyDescent="0.25">
      <c r="A78" s="15" t="s">
        <v>26</v>
      </c>
      <c r="B78" s="972">
        <v>0</v>
      </c>
      <c r="C78" s="40" t="s">
        <v>26</v>
      </c>
      <c r="D78" s="41">
        <v>0</v>
      </c>
    </row>
    <row r="79" spans="1:4" ht="17.100000000000001" customHeight="1" thickBot="1" x14ac:dyDescent="0.25">
      <c r="A79" s="644" t="s">
        <v>469</v>
      </c>
      <c r="B79" s="973">
        <f>B73+B74-B75-B76-B77-B78</f>
        <v>395461.68999999994</v>
      </c>
      <c r="C79" s="42" t="s">
        <v>40</v>
      </c>
      <c r="D79" s="27">
        <f>SUM(D73:D78)</f>
        <v>395461.69</v>
      </c>
    </row>
    <row r="80" spans="1:4" ht="36" customHeight="1" thickBot="1" x14ac:dyDescent="0.25">
      <c r="A80" s="563" t="s">
        <v>378</v>
      </c>
      <c r="B80" s="1028"/>
      <c r="C80" s="1028"/>
      <c r="D80" s="1029"/>
    </row>
    <row r="81" spans="1:4" ht="17.100000000000001" customHeight="1" thickBot="1" x14ac:dyDescent="0.25"/>
    <row r="82" spans="1:4" ht="33" customHeight="1" thickBot="1" x14ac:dyDescent="0.25">
      <c r="A82" s="87" t="s">
        <v>102</v>
      </c>
      <c r="B82" s="38" t="s">
        <v>22</v>
      </c>
      <c r="C82" s="42" t="s">
        <v>36</v>
      </c>
      <c r="D82" s="38" t="s">
        <v>22</v>
      </c>
    </row>
    <row r="83" spans="1:4" ht="17.100000000000001" customHeight="1" x14ac:dyDescent="0.2">
      <c r="A83" s="643" t="s">
        <v>467</v>
      </c>
      <c r="B83" s="975">
        <v>308248.81</v>
      </c>
      <c r="C83" s="49" t="s">
        <v>41</v>
      </c>
      <c r="D83" s="965">
        <v>391002.83</v>
      </c>
    </row>
    <row r="84" spans="1:4" ht="17.100000000000001" customHeight="1" x14ac:dyDescent="0.2">
      <c r="A84" s="545" t="s">
        <v>531</v>
      </c>
      <c r="B84" s="976">
        <v>788658.7</v>
      </c>
      <c r="C84" s="545" t="s">
        <v>78</v>
      </c>
      <c r="D84" s="35">
        <f>66614.68+7200</f>
        <v>73814.679999999993</v>
      </c>
    </row>
    <row r="85" spans="1:4" ht="17.100000000000001" customHeight="1" x14ac:dyDescent="0.2">
      <c r="A85" s="95" t="s">
        <v>365</v>
      </c>
      <c r="B85" s="976">
        <v>0</v>
      </c>
      <c r="C85" s="36" t="s">
        <v>38</v>
      </c>
      <c r="D85" s="35">
        <v>0</v>
      </c>
    </row>
    <row r="86" spans="1:4" ht="17.100000000000001" customHeight="1" x14ac:dyDescent="0.2">
      <c r="A86" s="95" t="s">
        <v>366</v>
      </c>
      <c r="B86" s="977">
        <v>0</v>
      </c>
      <c r="C86" s="36" t="s">
        <v>39</v>
      </c>
      <c r="D86" s="35">
        <v>0</v>
      </c>
    </row>
    <row r="87" spans="1:4" ht="17.100000000000001" customHeight="1" x14ac:dyDescent="0.2">
      <c r="A87" s="95" t="s">
        <v>367</v>
      </c>
      <c r="B87" s="977">
        <v>0</v>
      </c>
      <c r="C87" s="36"/>
      <c r="D87" s="48">
        <v>0</v>
      </c>
    </row>
    <row r="88" spans="1:4" ht="17.100000000000001" customHeight="1" x14ac:dyDescent="0.2">
      <c r="A88" s="95" t="s">
        <v>368</v>
      </c>
      <c r="B88" s="977">
        <v>0</v>
      </c>
      <c r="C88" s="36" t="s">
        <v>42</v>
      </c>
      <c r="D88" s="47">
        <v>0</v>
      </c>
    </row>
    <row r="89" spans="1:4" ht="17.100000000000001" customHeight="1" x14ac:dyDescent="0.2">
      <c r="A89" s="95" t="s">
        <v>369</v>
      </c>
      <c r="B89" s="977">
        <v>0</v>
      </c>
      <c r="C89" s="7" t="s">
        <v>26</v>
      </c>
      <c r="D89" s="47">
        <v>0</v>
      </c>
    </row>
    <row r="90" spans="1:4" ht="17.100000000000001" customHeight="1" x14ac:dyDescent="0.2">
      <c r="A90" s="95" t="s">
        <v>370</v>
      </c>
      <c r="B90" s="977">
        <v>115046</v>
      </c>
      <c r="C90" s="7" t="s">
        <v>26</v>
      </c>
      <c r="D90" s="47">
        <v>0</v>
      </c>
    </row>
    <row r="91" spans="1:4" ht="17.100000000000001" customHeight="1" x14ac:dyDescent="0.2">
      <c r="A91" s="95" t="s">
        <v>371</v>
      </c>
      <c r="B91" s="977">
        <v>0</v>
      </c>
      <c r="C91" s="40" t="s">
        <v>26</v>
      </c>
      <c r="D91" s="47">
        <v>0</v>
      </c>
    </row>
    <row r="92" spans="1:4" ht="17.100000000000001" customHeight="1" x14ac:dyDescent="0.2">
      <c r="A92" s="95" t="s">
        <v>661</v>
      </c>
      <c r="B92" s="977">
        <v>57000</v>
      </c>
      <c r="C92" s="40" t="s">
        <v>26</v>
      </c>
      <c r="D92" s="47">
        <v>0</v>
      </c>
    </row>
    <row r="93" spans="1:4" ht="17.100000000000001" customHeight="1" x14ac:dyDescent="0.2">
      <c r="A93" s="95" t="s">
        <v>372</v>
      </c>
      <c r="B93" s="977">
        <v>0</v>
      </c>
      <c r="C93" s="40" t="s">
        <v>26</v>
      </c>
      <c r="D93" s="47">
        <v>0</v>
      </c>
    </row>
    <row r="94" spans="1:4" ht="33" customHeight="1" x14ac:dyDescent="0.2">
      <c r="A94" s="582" t="s">
        <v>373</v>
      </c>
      <c r="B94" s="977">
        <v>250000</v>
      </c>
      <c r="C94" s="40" t="s">
        <v>26</v>
      </c>
      <c r="D94" s="47">
        <v>0</v>
      </c>
    </row>
    <row r="95" spans="1:4" ht="17.100000000000001" customHeight="1" x14ac:dyDescent="0.2">
      <c r="A95" s="545" t="s">
        <v>410</v>
      </c>
      <c r="B95" s="977">
        <v>206544</v>
      </c>
      <c r="C95" s="40" t="s">
        <v>26</v>
      </c>
      <c r="D95" s="47">
        <v>0</v>
      </c>
    </row>
    <row r="96" spans="1:4" ht="18" customHeight="1" thickBot="1" x14ac:dyDescent="0.25">
      <c r="A96" s="95" t="s">
        <v>662</v>
      </c>
      <c r="B96" s="978">
        <v>3500</v>
      </c>
      <c r="C96" s="50" t="s">
        <v>26</v>
      </c>
      <c r="D96" s="51">
        <v>0</v>
      </c>
    </row>
    <row r="97" spans="1:4" ht="17.100000000000001" customHeight="1" thickBot="1" x14ac:dyDescent="0.25">
      <c r="A97" s="644" t="s">
        <v>469</v>
      </c>
      <c r="B97" s="973">
        <f>B83+B84+B85-B86-B87-B88-B89-B90-B91-B92-B93-B94-B95-B96</f>
        <v>464817.51</v>
      </c>
      <c r="C97" s="42" t="s">
        <v>43</v>
      </c>
      <c r="D97" s="973">
        <f>D83+D84+D85+D86+D87-D88-D89-D90-D91-D92-D93-D94-D95-D96</f>
        <v>464817.51</v>
      </c>
    </row>
    <row r="98" spans="1:4" ht="40.5" customHeight="1" thickBot="1" x14ac:dyDescent="0.25">
      <c r="A98" s="563" t="s">
        <v>378</v>
      </c>
      <c r="B98" s="1030"/>
      <c r="C98" s="1028"/>
      <c r="D98" s="1029"/>
    </row>
    <row r="99" spans="1:4" ht="17.100000000000001" customHeight="1" thickBot="1" x14ac:dyDescent="0.25">
      <c r="B99" s="3"/>
      <c r="C99" s="46"/>
      <c r="D99" s="3"/>
    </row>
    <row r="100" spans="1:4" ht="17.100000000000001" customHeight="1" thickBot="1" x14ac:dyDescent="0.25">
      <c r="A100" s="85" t="s">
        <v>533</v>
      </c>
      <c r="B100" s="38" t="s">
        <v>22</v>
      </c>
      <c r="C100" s="42" t="s">
        <v>36</v>
      </c>
      <c r="D100" s="66" t="s">
        <v>22</v>
      </c>
    </row>
    <row r="101" spans="1:4" ht="17.100000000000001" customHeight="1" x14ac:dyDescent="0.2">
      <c r="A101" s="643" t="s">
        <v>467</v>
      </c>
      <c r="B101" s="970">
        <v>3507392.32</v>
      </c>
      <c r="C101" s="979" t="s">
        <v>37</v>
      </c>
      <c r="D101" s="980">
        <v>3228790.4</v>
      </c>
    </row>
    <row r="102" spans="1:4" ht="17.100000000000001" customHeight="1" x14ac:dyDescent="0.2">
      <c r="A102" s="7" t="s">
        <v>44</v>
      </c>
      <c r="B102" s="961">
        <v>2175934.2799999998</v>
      </c>
      <c r="C102" s="981" t="s">
        <v>38</v>
      </c>
      <c r="D102" s="982">
        <v>0</v>
      </c>
    </row>
    <row r="103" spans="1:4" ht="17.100000000000001" customHeight="1" x14ac:dyDescent="0.2">
      <c r="A103" s="7" t="s">
        <v>47</v>
      </c>
      <c r="B103" s="961">
        <v>20000</v>
      </c>
      <c r="C103" s="981" t="s">
        <v>39</v>
      </c>
      <c r="D103" s="982">
        <v>0</v>
      </c>
    </row>
    <row r="104" spans="1:4" ht="39.75" customHeight="1" x14ac:dyDescent="0.2">
      <c r="A104" s="582" t="s">
        <v>307</v>
      </c>
      <c r="B104" s="961">
        <v>0</v>
      </c>
      <c r="C104" s="981" t="s">
        <v>26</v>
      </c>
      <c r="D104" s="982">
        <v>0</v>
      </c>
    </row>
    <row r="105" spans="1:4" ht="17.100000000000001" customHeight="1" x14ac:dyDescent="0.2">
      <c r="A105" s="7" t="s">
        <v>134</v>
      </c>
      <c r="B105" s="961">
        <v>0</v>
      </c>
      <c r="C105" s="981" t="s">
        <v>26</v>
      </c>
      <c r="D105" s="982">
        <v>0</v>
      </c>
    </row>
    <row r="106" spans="1:4" ht="17.100000000000001" customHeight="1" x14ac:dyDescent="0.2">
      <c r="A106" s="7" t="s">
        <v>60</v>
      </c>
      <c r="B106" s="971">
        <v>0</v>
      </c>
      <c r="C106" s="981" t="s">
        <v>26</v>
      </c>
      <c r="D106" s="982">
        <v>0</v>
      </c>
    </row>
    <row r="107" spans="1:4" ht="17.100000000000001" customHeight="1" x14ac:dyDescent="0.2">
      <c r="A107" s="7" t="s">
        <v>45</v>
      </c>
      <c r="B107" s="971">
        <v>0</v>
      </c>
      <c r="C107" s="981" t="s">
        <v>26</v>
      </c>
      <c r="D107" s="982">
        <v>0</v>
      </c>
    </row>
    <row r="108" spans="1:4" ht="17.100000000000001" customHeight="1" x14ac:dyDescent="0.2">
      <c r="A108" s="7" t="s">
        <v>46</v>
      </c>
      <c r="B108" s="971">
        <v>0</v>
      </c>
      <c r="C108" s="981" t="s">
        <v>26</v>
      </c>
      <c r="D108" s="961">
        <v>0</v>
      </c>
    </row>
    <row r="109" spans="1:4" ht="17.100000000000001" customHeight="1" x14ac:dyDescent="0.2">
      <c r="A109" s="584" t="s">
        <v>374</v>
      </c>
      <c r="B109" s="971">
        <v>20000</v>
      </c>
      <c r="C109" s="983"/>
      <c r="D109" s="961">
        <v>0</v>
      </c>
    </row>
    <row r="110" spans="1:4" ht="23.1" customHeight="1" x14ac:dyDescent="0.2">
      <c r="A110" s="584" t="s">
        <v>375</v>
      </c>
      <c r="B110" s="971">
        <v>213433.2</v>
      </c>
      <c r="C110" s="983"/>
      <c r="D110" s="984"/>
    </row>
    <row r="111" spans="1:4" ht="26.45" customHeight="1" x14ac:dyDescent="0.2">
      <c r="A111" s="583" t="s">
        <v>389</v>
      </c>
      <c r="B111" s="971">
        <v>601003.55000000005</v>
      </c>
      <c r="C111" s="983"/>
      <c r="D111" s="984"/>
    </row>
    <row r="112" spans="1:4" ht="17.100000000000001" customHeight="1" x14ac:dyDescent="0.2">
      <c r="A112" s="584" t="s">
        <v>376</v>
      </c>
      <c r="B112" s="971">
        <v>190000</v>
      </c>
      <c r="C112" s="983"/>
      <c r="D112" s="984"/>
    </row>
    <row r="113" spans="1:4" ht="40.5" customHeight="1" thickBot="1" x14ac:dyDescent="0.25">
      <c r="A113" s="583" t="s">
        <v>377</v>
      </c>
      <c r="B113" s="971">
        <v>1450099.45</v>
      </c>
      <c r="C113" s="983" t="s">
        <v>26</v>
      </c>
      <c r="D113" s="984">
        <v>0</v>
      </c>
    </row>
    <row r="114" spans="1:4" ht="17.100000000000001" customHeight="1" thickBot="1" x14ac:dyDescent="0.25">
      <c r="A114" s="644" t="s">
        <v>469</v>
      </c>
      <c r="B114" s="973">
        <f>B101+B102+B103+B104+B105-B106-B107-B108-B109-B110-B111-B112-B113</f>
        <v>3228790.3999999994</v>
      </c>
      <c r="C114" s="985" t="s">
        <v>48</v>
      </c>
      <c r="D114" s="986">
        <f>SUM(D101:D113)</f>
        <v>3228790.4</v>
      </c>
    </row>
    <row r="115" spans="1:4" ht="39.75" customHeight="1" thickBot="1" x14ac:dyDescent="0.25">
      <c r="A115" s="563" t="s">
        <v>378</v>
      </c>
      <c r="B115" s="1031"/>
      <c r="C115" s="1032"/>
      <c r="D115" s="1033"/>
    </row>
    <row r="116" spans="1:4" ht="17.100000000000001" customHeight="1" thickBot="1" x14ac:dyDescent="0.25">
      <c r="B116" s="3"/>
      <c r="C116" s="46"/>
      <c r="D116" s="67"/>
    </row>
    <row r="117" spans="1:4" ht="17.100000000000001" customHeight="1" thickBot="1" x14ac:dyDescent="0.25">
      <c r="A117" s="85" t="s">
        <v>331</v>
      </c>
      <c r="B117" s="38" t="s">
        <v>22</v>
      </c>
      <c r="C117" s="42" t="s">
        <v>36</v>
      </c>
      <c r="D117" s="38" t="s">
        <v>22</v>
      </c>
    </row>
    <row r="118" spans="1:4" ht="17.100000000000001" customHeight="1" x14ac:dyDescent="0.2">
      <c r="A118" s="643" t="s">
        <v>467</v>
      </c>
      <c r="B118" s="970">
        <v>3429069.56</v>
      </c>
      <c r="C118" s="979" t="s">
        <v>37</v>
      </c>
      <c r="D118" s="970">
        <v>3669104.0199999986</v>
      </c>
    </row>
    <row r="119" spans="1:4" ht="17.100000000000001" customHeight="1" x14ac:dyDescent="0.2">
      <c r="A119" s="7" t="s">
        <v>53</v>
      </c>
      <c r="B119" s="961">
        <v>0</v>
      </c>
      <c r="C119" s="981" t="s">
        <v>38</v>
      </c>
      <c r="D119" s="961">
        <v>0</v>
      </c>
    </row>
    <row r="120" spans="1:4" ht="17.100000000000001" customHeight="1" x14ac:dyDescent="0.2">
      <c r="A120" s="7" t="s">
        <v>54</v>
      </c>
      <c r="B120" s="961">
        <f>D146-B147+D148-B149</f>
        <v>2875562.4499999988</v>
      </c>
      <c r="C120" s="981" t="s">
        <v>39</v>
      </c>
      <c r="D120" s="961">
        <v>0</v>
      </c>
    </row>
    <row r="121" spans="1:4" ht="33" customHeight="1" x14ac:dyDescent="0.2">
      <c r="A121" s="585" t="s">
        <v>55</v>
      </c>
      <c r="B121" s="961">
        <v>743054</v>
      </c>
      <c r="C121" s="987" t="s">
        <v>26</v>
      </c>
      <c r="D121" s="961">
        <v>0</v>
      </c>
    </row>
    <row r="122" spans="1:4" ht="33.75" customHeight="1" x14ac:dyDescent="0.2">
      <c r="A122" s="582" t="s">
        <v>379</v>
      </c>
      <c r="B122" s="988">
        <f>B152+B153</f>
        <v>0</v>
      </c>
      <c r="C122" s="987" t="s">
        <v>26</v>
      </c>
      <c r="D122" s="961">
        <v>0</v>
      </c>
    </row>
    <row r="123" spans="1:4" ht="17.100000000000001" customHeight="1" x14ac:dyDescent="0.2">
      <c r="A123" s="95" t="s">
        <v>380</v>
      </c>
      <c r="B123" s="961">
        <v>0</v>
      </c>
      <c r="C123" s="987" t="s">
        <v>26</v>
      </c>
      <c r="D123" s="961">
        <v>0</v>
      </c>
    </row>
    <row r="124" spans="1:4" ht="33.75" customHeight="1" x14ac:dyDescent="0.2">
      <c r="A124" s="585" t="s">
        <v>56</v>
      </c>
      <c r="B124" s="961">
        <v>0</v>
      </c>
      <c r="C124" s="987" t="s">
        <v>26</v>
      </c>
      <c r="D124" s="961">
        <v>0</v>
      </c>
    </row>
    <row r="125" spans="1:4" ht="17.100000000000001" customHeight="1" x14ac:dyDescent="0.2">
      <c r="A125" s="585" t="s">
        <v>59</v>
      </c>
      <c r="B125" s="989">
        <v>1251951.99</v>
      </c>
      <c r="C125" s="987" t="s">
        <v>26</v>
      </c>
      <c r="D125" s="961">
        <v>0</v>
      </c>
    </row>
    <row r="126" spans="1:4" ht="16.5" customHeight="1" x14ac:dyDescent="0.2">
      <c r="A126" s="585" t="s">
        <v>58</v>
      </c>
      <c r="B126" s="971">
        <v>0</v>
      </c>
      <c r="C126" s="987" t="s">
        <v>26</v>
      </c>
      <c r="D126" s="961">
        <v>0</v>
      </c>
    </row>
    <row r="127" spans="1:4" ht="17.45" customHeight="1" x14ac:dyDescent="0.2">
      <c r="A127" s="583" t="s">
        <v>109</v>
      </c>
      <c r="B127" s="971">
        <v>0</v>
      </c>
      <c r="C127" s="987" t="s">
        <v>26</v>
      </c>
      <c r="D127" s="961">
        <v>0</v>
      </c>
    </row>
    <row r="128" spans="1:4" ht="26.45" customHeight="1" x14ac:dyDescent="0.2">
      <c r="A128" s="583" t="s">
        <v>110</v>
      </c>
      <c r="B128" s="971">
        <v>1926630</v>
      </c>
      <c r="C128" s="987" t="s">
        <v>26</v>
      </c>
      <c r="D128" s="961">
        <v>0</v>
      </c>
    </row>
    <row r="129" spans="1:5" ht="17.100000000000001" customHeight="1" x14ac:dyDescent="0.2">
      <c r="A129" s="585" t="s">
        <v>57</v>
      </c>
      <c r="B129" s="971">
        <v>200000</v>
      </c>
      <c r="C129" s="987" t="s">
        <v>26</v>
      </c>
      <c r="D129" s="961">
        <v>0</v>
      </c>
    </row>
    <row r="130" spans="1:5" ht="30" customHeight="1" thickBot="1" x14ac:dyDescent="0.25">
      <c r="A130" s="586" t="s">
        <v>70</v>
      </c>
      <c r="B130" s="971">
        <v>0</v>
      </c>
      <c r="C130" s="990"/>
      <c r="D130" s="961">
        <v>0</v>
      </c>
    </row>
    <row r="131" spans="1:5" ht="17.100000000000001" customHeight="1" thickBot="1" x14ac:dyDescent="0.25">
      <c r="A131" s="645" t="s">
        <v>469</v>
      </c>
      <c r="B131" s="973">
        <f>B118+B119+B120+B121+B122+B123+B124-B125-B126-B127-B128-B129-B130</f>
        <v>3669104.0199999986</v>
      </c>
      <c r="C131" s="991" t="s">
        <v>79</v>
      </c>
      <c r="D131" s="973">
        <f>SUM(D118:D130)</f>
        <v>3669104.0199999986</v>
      </c>
    </row>
    <row r="132" spans="1:5" ht="49.5" customHeight="1" thickBot="1" x14ac:dyDescent="0.25">
      <c r="A132" s="563" t="s">
        <v>378</v>
      </c>
      <c r="B132" s="1027"/>
      <c r="C132" s="1028"/>
      <c r="D132" s="1029"/>
    </row>
    <row r="133" spans="1:5" ht="17.100000000000001" customHeight="1" x14ac:dyDescent="0.2">
      <c r="A133" s="1"/>
      <c r="B133" s="24"/>
      <c r="C133" s="1"/>
      <c r="D133" s="1"/>
    </row>
    <row r="134" spans="1:5" ht="42.95" customHeight="1" x14ac:dyDescent="0.2">
      <c r="A134" s="83" t="s">
        <v>69</v>
      </c>
      <c r="B134" s="617" t="s">
        <v>99</v>
      </c>
      <c r="C134" s="617" t="s">
        <v>100</v>
      </c>
      <c r="D134" s="752" t="s">
        <v>539</v>
      </c>
    </row>
    <row r="135" spans="1:5" ht="15" customHeight="1" x14ac:dyDescent="0.25">
      <c r="A135" s="111" t="s">
        <v>381</v>
      </c>
      <c r="B135" s="967">
        <v>3090613.82</v>
      </c>
      <c r="C135" s="967">
        <v>545402.43999999994</v>
      </c>
      <c r="D135" s="992" t="s">
        <v>682</v>
      </c>
      <c r="E135" s="845"/>
    </row>
    <row r="136" spans="1:5" ht="15" customHeight="1" x14ac:dyDescent="0.2">
      <c r="A136" s="111" t="s">
        <v>382</v>
      </c>
      <c r="B136" s="967">
        <v>4863874.67</v>
      </c>
      <c r="C136" s="967">
        <v>858330.83</v>
      </c>
      <c r="D136" s="992" t="s">
        <v>683</v>
      </c>
    </row>
    <row r="137" spans="1:5" ht="15" customHeight="1" x14ac:dyDescent="0.2">
      <c r="A137" s="111" t="s">
        <v>383</v>
      </c>
      <c r="B137" s="6">
        <v>0</v>
      </c>
      <c r="C137" s="6">
        <v>0</v>
      </c>
      <c r="D137" s="751" t="s">
        <v>540</v>
      </c>
    </row>
    <row r="138" spans="1:5" s="1008" customFormat="1" ht="30" customHeight="1" x14ac:dyDescent="0.2">
      <c r="A138" s="110" t="s">
        <v>384</v>
      </c>
      <c r="B138" s="1007">
        <v>1241396.75</v>
      </c>
      <c r="C138" s="1007">
        <v>451546.67</v>
      </c>
      <c r="D138" s="750" t="s">
        <v>63</v>
      </c>
    </row>
    <row r="139" spans="1:5" ht="17.45" customHeight="1" x14ac:dyDescent="0.2">
      <c r="A139" s="110" t="s">
        <v>14</v>
      </c>
      <c r="B139" s="6">
        <f>SUM(B135:B138)</f>
        <v>9195885.2400000002</v>
      </c>
      <c r="C139" s="6">
        <f>SUM(C135:C138)</f>
        <v>1855279.94</v>
      </c>
      <c r="D139" s="587"/>
    </row>
    <row r="140" spans="1:5" ht="17.45" customHeight="1" x14ac:dyDescent="0.2">
      <c r="A140" s="160"/>
      <c r="B140" s="3"/>
      <c r="C140" s="3"/>
      <c r="D140" s="587"/>
    </row>
    <row r="141" spans="1:5" ht="27" customHeight="1" x14ac:dyDescent="0.2">
      <c r="A141" s="84" t="s">
        <v>385</v>
      </c>
      <c r="B141" s="68" t="s">
        <v>16</v>
      </c>
      <c r="D141" s="539"/>
    </row>
    <row r="142" spans="1:5" ht="17.100000000000001" customHeight="1" x14ac:dyDescent="0.2">
      <c r="A142" s="665" t="s">
        <v>532</v>
      </c>
      <c r="B142" s="967">
        <v>9717.92</v>
      </c>
      <c r="D142" s="641"/>
    </row>
    <row r="143" spans="1:5" ht="26.1" customHeight="1" x14ac:dyDescent="0.2">
      <c r="A143" s="110" t="s">
        <v>386</v>
      </c>
      <c r="B143" s="6">
        <v>0</v>
      </c>
      <c r="D143" s="539"/>
    </row>
    <row r="144" spans="1:5" ht="17.100000000000001" customHeight="1" x14ac:dyDescent="0.2"/>
    <row r="145" spans="1:5" ht="42" customHeight="1" x14ac:dyDescent="0.2">
      <c r="A145" s="83" t="s">
        <v>67</v>
      </c>
      <c r="B145" s="413" t="s">
        <v>101</v>
      </c>
      <c r="C145" s="616" t="s">
        <v>68</v>
      </c>
      <c r="D145" s="616" t="s">
        <v>14</v>
      </c>
    </row>
    <row r="146" spans="1:5" ht="17.100000000000001" customHeight="1" x14ac:dyDescent="0.2">
      <c r="A146" s="5" t="s">
        <v>99</v>
      </c>
      <c r="B146" s="967">
        <v>4969251.3699999992</v>
      </c>
      <c r="C146" s="6">
        <v>0</v>
      </c>
      <c r="D146" s="252">
        <f>B146+C146</f>
        <v>4969251.3699999992</v>
      </c>
    </row>
    <row r="147" spans="1:5" ht="17.100000000000001" customHeight="1" x14ac:dyDescent="0.2">
      <c r="A147" s="5" t="s">
        <v>209</v>
      </c>
      <c r="B147" s="1023">
        <f>'Transferové odpisy'!H96</f>
        <v>2169958.9200000004</v>
      </c>
      <c r="C147" s="1024"/>
      <c r="D147" s="1025"/>
      <c r="E147" s="3"/>
    </row>
    <row r="148" spans="1:5" ht="17.100000000000001" customHeight="1" x14ac:dyDescent="0.2">
      <c r="A148" s="5" t="s">
        <v>100</v>
      </c>
      <c r="B148" s="967">
        <v>76270</v>
      </c>
      <c r="C148" s="6">
        <v>0</v>
      </c>
      <c r="D148" s="252">
        <f>B148+C148</f>
        <v>76270</v>
      </c>
    </row>
    <row r="149" spans="1:5" ht="17.100000000000001" customHeight="1" x14ac:dyDescent="0.2">
      <c r="A149" s="5" t="s">
        <v>209</v>
      </c>
      <c r="B149" s="1023">
        <f>'Transferové odpisy'!I96</f>
        <v>0</v>
      </c>
      <c r="C149" s="1024">
        <v>0</v>
      </c>
      <c r="D149" s="1025">
        <f>B149+C149</f>
        <v>0</v>
      </c>
      <c r="E149" s="3"/>
    </row>
    <row r="150" spans="1:5" ht="17.100000000000001" customHeight="1" x14ac:dyDescent="0.2">
      <c r="A150" s="160"/>
      <c r="B150" s="3"/>
      <c r="C150" s="3"/>
      <c r="D150" s="587"/>
    </row>
    <row r="151" spans="1:5" ht="30" customHeight="1" x14ac:dyDescent="0.2">
      <c r="A151" s="591" t="s">
        <v>470</v>
      </c>
      <c r="B151" s="592" t="s">
        <v>387</v>
      </c>
      <c r="C151" s="592" t="s">
        <v>388</v>
      </c>
    </row>
    <row r="152" spans="1:5" ht="15" customHeight="1" x14ac:dyDescent="0.2">
      <c r="A152" s="111" t="s">
        <v>210</v>
      </c>
      <c r="B152" s="6">
        <v>0</v>
      </c>
      <c r="C152" s="6">
        <v>0</v>
      </c>
    </row>
    <row r="153" spans="1:5" ht="15" customHeight="1" x14ac:dyDescent="0.2">
      <c r="A153" s="111" t="s">
        <v>211</v>
      </c>
      <c r="B153" s="6">
        <v>0</v>
      </c>
      <c r="C153" s="6">
        <v>0</v>
      </c>
    </row>
    <row r="154" spans="1:5" ht="17.45" customHeight="1" x14ac:dyDescent="0.2">
      <c r="A154" s="160"/>
      <c r="B154" s="3"/>
      <c r="C154" s="3"/>
      <c r="D154" s="587"/>
    </row>
    <row r="155" spans="1:5" ht="15" customHeight="1" x14ac:dyDescent="0.2">
      <c r="A155" s="82" t="s">
        <v>471</v>
      </c>
      <c r="B155" s="92" t="s">
        <v>16</v>
      </c>
    </row>
    <row r="156" spans="1:5" ht="15" customHeight="1" x14ac:dyDescent="0.2">
      <c r="A156" s="5" t="s">
        <v>85</v>
      </c>
      <c r="B156" s="325">
        <f>B75</f>
        <v>606000</v>
      </c>
      <c r="C156" s="91" t="s">
        <v>71</v>
      </c>
    </row>
    <row r="157" spans="1:5" ht="15" customHeight="1" x14ac:dyDescent="0.2">
      <c r="A157" s="111" t="s">
        <v>103</v>
      </c>
      <c r="B157" s="325">
        <f>B95</f>
        <v>206544</v>
      </c>
      <c r="C157" s="112" t="s">
        <v>104</v>
      </c>
    </row>
    <row r="158" spans="1:5" ht="15" customHeight="1" x14ac:dyDescent="0.2">
      <c r="A158" s="5" t="s">
        <v>83</v>
      </c>
      <c r="B158" s="1021">
        <f>B107+B109+B110+B111+B112</f>
        <v>1024436.75</v>
      </c>
    </row>
    <row r="159" spans="1:5" ht="15" customHeight="1" x14ac:dyDescent="0.2">
      <c r="A159" s="5" t="s">
        <v>84</v>
      </c>
      <c r="B159" s="1022"/>
    </row>
    <row r="160" spans="1:5" ht="15" customHeight="1" thickBot="1" x14ac:dyDescent="0.25">
      <c r="A160" s="5" t="s">
        <v>86</v>
      </c>
      <c r="B160" s="325">
        <f>B129</f>
        <v>200000</v>
      </c>
    </row>
    <row r="161" spans="1:4" ht="15" customHeight="1" thickBot="1" x14ac:dyDescent="0.25">
      <c r="A161" s="113" t="s">
        <v>14</v>
      </c>
      <c r="B161" s="327">
        <f>SUM(B156:B160)</f>
        <v>2036980.75</v>
      </c>
    </row>
    <row r="162" spans="1:4" ht="15" customHeight="1" x14ac:dyDescent="0.2">
      <c r="A162" s="59"/>
      <c r="B162" s="3"/>
    </row>
    <row r="163" spans="1:4" ht="19.5" customHeight="1" x14ac:dyDescent="0.2">
      <c r="A163" s="92" t="s">
        <v>218</v>
      </c>
      <c r="B163" s="256">
        <v>45685</v>
      </c>
    </row>
    <row r="164" spans="1:4" ht="19.5" customHeight="1" x14ac:dyDescent="0.2">
      <c r="A164" s="92" t="s">
        <v>111</v>
      </c>
      <c r="B164" s="652" t="s">
        <v>675</v>
      </c>
      <c r="C164" s="92"/>
      <c r="D164" s="791" t="s">
        <v>678</v>
      </c>
    </row>
    <row r="165" spans="1:4" ht="19.5" customHeight="1" x14ac:dyDescent="0.2">
      <c r="A165" s="92" t="s">
        <v>113</v>
      </c>
      <c r="B165" s="791" t="s">
        <v>676</v>
      </c>
      <c r="D165" s="59"/>
    </row>
    <row r="166" spans="1:4" ht="19.5" customHeight="1" x14ac:dyDescent="0.2">
      <c r="A166" s="92" t="s">
        <v>114</v>
      </c>
      <c r="B166" s="652" t="s">
        <v>677</v>
      </c>
      <c r="C166" s="92"/>
      <c r="D166" s="791" t="s">
        <v>678</v>
      </c>
    </row>
    <row r="169" spans="1:4" ht="20.100000000000001" customHeight="1" x14ac:dyDescent="0.2"/>
    <row r="170" spans="1:4" ht="20.100000000000001" customHeight="1" x14ac:dyDescent="0.2">
      <c r="A170" s="92"/>
      <c r="B170" s="91"/>
    </row>
    <row r="171" spans="1:4" ht="20.100000000000001" customHeight="1" x14ac:dyDescent="0.2">
      <c r="D171" s="91"/>
    </row>
  </sheetData>
  <mergeCells count="37">
    <mergeCell ref="C3:D3"/>
    <mergeCell ref="A20:D20"/>
    <mergeCell ref="A36:B36"/>
    <mergeCell ref="A27:B27"/>
    <mergeCell ref="A46:B46"/>
    <mergeCell ref="A44:B44"/>
    <mergeCell ref="A43:B43"/>
    <mergeCell ref="A41:B41"/>
    <mergeCell ref="A33:B33"/>
    <mergeCell ref="A35:B35"/>
    <mergeCell ref="A45:B45"/>
    <mergeCell ref="A28:B28"/>
    <mergeCell ref="A29:B29"/>
    <mergeCell ref="A30:B30"/>
    <mergeCell ref="A31:B31"/>
    <mergeCell ref="A32:B32"/>
    <mergeCell ref="C55:D55"/>
    <mergeCell ref="C56:D56"/>
    <mergeCell ref="C57:D57"/>
    <mergeCell ref="A42:B42"/>
    <mergeCell ref="C67:D67"/>
    <mergeCell ref="C58:D58"/>
    <mergeCell ref="C59:D59"/>
    <mergeCell ref="C60:D60"/>
    <mergeCell ref="C61:D61"/>
    <mergeCell ref="C54:D54"/>
    <mergeCell ref="B158:B159"/>
    <mergeCell ref="B147:D147"/>
    <mergeCell ref="B149:D149"/>
    <mergeCell ref="C62:D62"/>
    <mergeCell ref="C68:D68"/>
    <mergeCell ref="B132:D132"/>
    <mergeCell ref="B80:D80"/>
    <mergeCell ref="B98:D98"/>
    <mergeCell ref="B115:D115"/>
    <mergeCell ref="C69:D69"/>
    <mergeCell ref="C66:D66"/>
  </mergeCells>
  <phoneticPr fontId="3" type="noConversion"/>
  <pageMargins left="0.19685039370078741" right="0.19685039370078741" top="0.39370078740157483" bottom="0.19685039370078741" header="0.51181102362204722" footer="0.51181102362204722"/>
  <pageSetup paperSize="9" scale="96" fitToHeight="0" orientation="portrait" r:id="rId1"/>
  <headerFooter alignWithMargins="0"/>
  <rowBreaks count="4" manualBreakCount="4">
    <brk id="25" max="16383" man="1"/>
    <brk id="63" max="16383" man="1"/>
    <brk id="98" max="16383" man="1"/>
    <brk id="132" max="16383" man="1"/>
  </row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G75"/>
  <sheetViews>
    <sheetView showGridLines="0" tabSelected="1" view="pageBreakPreview" zoomScale="90" zoomScaleNormal="75" zoomScaleSheetLayoutView="90" workbookViewId="0">
      <selection activeCell="F52" sqref="F52"/>
    </sheetView>
  </sheetViews>
  <sheetFormatPr defaultColWidth="9.140625" defaultRowHeight="15" x14ac:dyDescent="0.2"/>
  <cols>
    <col min="1" max="1" width="99.140625" style="202" customWidth="1"/>
    <col min="2" max="2" width="11" style="202" customWidth="1"/>
    <col min="3" max="3" width="17.7109375" style="202" customWidth="1"/>
    <col min="4" max="4" width="25" style="202" customWidth="1"/>
    <col min="5" max="5" width="32" style="202" customWidth="1"/>
    <col min="6" max="7" width="17.7109375" style="202" customWidth="1"/>
    <col min="8" max="16384" width="9.140625" style="202"/>
  </cols>
  <sheetData>
    <row r="1" spans="1:7" ht="26.25" x14ac:dyDescent="0.4">
      <c r="A1" s="1194" t="s">
        <v>510</v>
      </c>
      <c r="B1" s="1194"/>
      <c r="C1" s="1194"/>
      <c r="D1" s="1194"/>
      <c r="E1" s="1194"/>
      <c r="F1" s="1194"/>
      <c r="G1" s="1194"/>
    </row>
    <row r="2" spans="1:7" ht="34.5" customHeight="1" x14ac:dyDescent="0.35">
      <c r="A2" s="204"/>
      <c r="B2" s="204"/>
      <c r="C2" s="204"/>
      <c r="D2" s="204"/>
      <c r="E2" s="1192" t="str">
        <f>'Popis SÚ a nákl.účtů'!D2</f>
        <v>číslo org.: 1437</v>
      </c>
      <c r="F2" s="1193"/>
      <c r="G2" s="154"/>
    </row>
    <row r="3" spans="1:7" ht="48.75" customHeight="1" x14ac:dyDescent="0.25">
      <c r="A3" s="203" t="s">
        <v>196</v>
      </c>
      <c r="B3" s="1190" t="str">
        <f>'Popis SÚ a nákl.účtů'!C3</f>
        <v>Střední zdravotnická škola  a Střední odborná škola, Česká Lípa, příspěvková organizace</v>
      </c>
      <c r="C3" s="1191"/>
      <c r="D3" s="1191"/>
      <c r="E3" s="1191"/>
      <c r="F3" s="1191"/>
      <c r="G3" s="1191"/>
    </row>
    <row r="4" spans="1:7" ht="15.75" thickBot="1" x14ac:dyDescent="0.25">
      <c r="G4" s="205" t="s">
        <v>137</v>
      </c>
    </row>
    <row r="5" spans="1:7" ht="12.75" customHeight="1" x14ac:dyDescent="0.2">
      <c r="A5" s="1195" t="s">
        <v>197</v>
      </c>
      <c r="B5" s="1198" t="s">
        <v>198</v>
      </c>
      <c r="C5" s="1201" t="s">
        <v>511</v>
      </c>
      <c r="D5" s="1204" t="s">
        <v>323</v>
      </c>
      <c r="E5" s="1204" t="s">
        <v>199</v>
      </c>
      <c r="F5" s="1201" t="s">
        <v>512</v>
      </c>
      <c r="G5" s="1201" t="s">
        <v>200</v>
      </c>
    </row>
    <row r="6" spans="1:7" x14ac:dyDescent="0.2">
      <c r="A6" s="1196"/>
      <c r="B6" s="1199"/>
      <c r="C6" s="1202"/>
      <c r="D6" s="1202"/>
      <c r="E6" s="1202"/>
      <c r="F6" s="1202"/>
      <c r="G6" s="1202"/>
    </row>
    <row r="7" spans="1:7" x14ac:dyDescent="0.2">
      <c r="A7" s="1196"/>
      <c r="B7" s="1199"/>
      <c r="C7" s="1202"/>
      <c r="D7" s="1202"/>
      <c r="E7" s="1202"/>
      <c r="F7" s="1202"/>
      <c r="G7" s="1202"/>
    </row>
    <row r="8" spans="1:7" x14ac:dyDescent="0.2">
      <c r="A8" s="1196"/>
      <c r="B8" s="1199"/>
      <c r="C8" s="1202"/>
      <c r="D8" s="1202"/>
      <c r="E8" s="1202"/>
      <c r="F8" s="1202"/>
      <c r="G8" s="1202"/>
    </row>
    <row r="9" spans="1:7" x14ac:dyDescent="0.2">
      <c r="A9" s="1196"/>
      <c r="B9" s="1199"/>
      <c r="C9" s="1202"/>
      <c r="D9" s="1202"/>
      <c r="E9" s="1202"/>
      <c r="F9" s="1202"/>
      <c r="G9" s="1202"/>
    </row>
    <row r="10" spans="1:7" x14ac:dyDescent="0.2">
      <c r="A10" s="1196"/>
      <c r="B10" s="1199"/>
      <c r="C10" s="1202"/>
      <c r="D10" s="1202"/>
      <c r="E10" s="1202"/>
      <c r="F10" s="1202"/>
      <c r="G10" s="1202"/>
    </row>
    <row r="11" spans="1:7" ht="16.5" customHeight="1" thickBot="1" x14ac:dyDescent="0.25">
      <c r="A11" s="1197"/>
      <c r="B11" s="1200"/>
      <c r="C11" s="1203"/>
      <c r="D11" s="1203"/>
      <c r="E11" s="1203"/>
      <c r="F11" s="1203"/>
      <c r="G11" s="1203"/>
    </row>
    <row r="12" spans="1:7" ht="16.5" thickBot="1" x14ac:dyDescent="0.3">
      <c r="A12" s="206"/>
      <c r="B12" s="207"/>
      <c r="C12" s="208" t="s">
        <v>201</v>
      </c>
      <c r="D12" s="207" t="s">
        <v>202</v>
      </c>
      <c r="E12" s="207" t="s">
        <v>203</v>
      </c>
      <c r="F12" s="208" t="s">
        <v>204</v>
      </c>
      <c r="G12" s="208" t="s">
        <v>205</v>
      </c>
    </row>
    <row r="13" spans="1:7" ht="22.5" customHeight="1" x14ac:dyDescent="0.25">
      <c r="A13" s="209" t="s">
        <v>513</v>
      </c>
      <c r="B13" s="210"/>
      <c r="C13" s="211">
        <f>SUM(C15:C23)</f>
        <v>22230797</v>
      </c>
      <c r="D13" s="211">
        <f>SUM(D15:D23)</f>
        <v>0</v>
      </c>
      <c r="E13" s="212" t="s">
        <v>206</v>
      </c>
      <c r="F13" s="211">
        <f>SUM(F15:F23)</f>
        <v>21506780.939999998</v>
      </c>
      <c r="G13" s="211">
        <f>SUM(G15:G23)</f>
        <v>724016.06</v>
      </c>
    </row>
    <row r="14" spans="1:7" ht="22.5" customHeight="1" x14ac:dyDescent="0.2">
      <c r="A14" s="213" t="s">
        <v>311</v>
      </c>
      <c r="B14" s="214"/>
      <c r="C14" s="216"/>
      <c r="D14" s="215"/>
      <c r="E14" s="213"/>
      <c r="F14" s="216"/>
      <c r="G14" s="216"/>
    </row>
    <row r="15" spans="1:7" ht="22.5" customHeight="1" x14ac:dyDescent="0.2">
      <c r="A15" s="220" t="str">
        <f>Transfery!B6</f>
        <v xml:space="preserve">Provozní příspěvek - provoz </v>
      </c>
      <c r="B15" s="214"/>
      <c r="C15" s="318">
        <f>Transfery!E6</f>
        <v>10753000</v>
      </c>
      <c r="D15" s="215"/>
      <c r="E15" s="213"/>
      <c r="F15" s="318">
        <f>Transfery!K6</f>
        <v>10753000</v>
      </c>
      <c r="G15" s="216">
        <f>C15--D15-F15</f>
        <v>0</v>
      </c>
    </row>
    <row r="16" spans="1:7" ht="22.5" customHeight="1" x14ac:dyDescent="0.2">
      <c r="A16" s="220" t="str">
        <f>Transfery!B7</f>
        <v>Provozní příspěvek - odpisy</v>
      </c>
      <c r="B16" s="214"/>
      <c r="C16" s="318">
        <f>Transfery!E7</f>
        <v>2802797</v>
      </c>
      <c r="D16" s="215"/>
      <c r="E16" s="213"/>
      <c r="F16" s="318">
        <f>Transfery!K7</f>
        <v>2799292.45</v>
      </c>
      <c r="G16" s="216">
        <f t="shared" ref="G16:G23" si="0">C16--D16-F16</f>
        <v>3504.5499999998137</v>
      </c>
    </row>
    <row r="17" spans="1:7" ht="22.5" customHeight="1" x14ac:dyDescent="0.2">
      <c r="A17" s="217" t="str">
        <f>Transfery!B8</f>
        <v>Provozní příspěvek - elektřina</v>
      </c>
      <c r="B17" s="218"/>
      <c r="C17" s="318">
        <f>Transfery!E8</f>
        <v>3375000</v>
      </c>
      <c r="D17" s="216"/>
      <c r="E17" s="219"/>
      <c r="F17" s="318">
        <f>Transfery!K8</f>
        <v>3090613.82</v>
      </c>
      <c r="G17" s="216">
        <f t="shared" si="0"/>
        <v>284386.18000000017</v>
      </c>
    </row>
    <row r="18" spans="1:7" ht="22.5" customHeight="1" x14ac:dyDescent="0.2">
      <c r="A18" s="217" t="str">
        <f>Transfery!B9</f>
        <v>Provozní příspěvek - plyn</v>
      </c>
      <c r="B18" s="218"/>
      <c r="C18" s="318">
        <f>Transfery!E9</f>
        <v>5200000</v>
      </c>
      <c r="D18" s="216"/>
      <c r="E18" s="219"/>
      <c r="F18" s="318">
        <f>Transfery!K9</f>
        <v>4863874.67</v>
      </c>
      <c r="G18" s="216">
        <f t="shared" si="0"/>
        <v>336125.33000000007</v>
      </c>
    </row>
    <row r="19" spans="1:7" ht="22.5" customHeight="1" x14ac:dyDescent="0.2">
      <c r="A19" s="217" t="str">
        <f>Transfery!B10</f>
        <v>Provozní příspěvek - dálkové vytápění</v>
      </c>
      <c r="B19" s="218"/>
      <c r="C19" s="318">
        <f>Transfery!E10</f>
        <v>100000</v>
      </c>
      <c r="D19" s="216"/>
      <c r="E19" s="219"/>
      <c r="F19" s="318">
        <f>Transfery!K10</f>
        <v>0</v>
      </c>
      <c r="G19" s="216">
        <f t="shared" si="0"/>
        <v>100000</v>
      </c>
    </row>
    <row r="20" spans="1:7" ht="22.5" customHeight="1" x14ac:dyDescent="0.2">
      <c r="A20" s="517" t="str">
        <f>Transfery!B11</f>
        <v>*</v>
      </c>
      <c r="B20" s="218"/>
      <c r="C20" s="318">
        <f>Transfery!E11</f>
        <v>0</v>
      </c>
      <c r="D20" s="216"/>
      <c r="E20" s="219"/>
      <c r="F20" s="318">
        <f>Transfery!K11</f>
        <v>0</v>
      </c>
      <c r="G20" s="216">
        <f t="shared" si="0"/>
        <v>0</v>
      </c>
    </row>
    <row r="21" spans="1:7" ht="22.5" customHeight="1" x14ac:dyDescent="0.2">
      <c r="A21" s="517" t="str">
        <f>Transfery!B12</f>
        <v>*</v>
      </c>
      <c r="B21" s="218"/>
      <c r="C21" s="318">
        <f>Transfery!E12</f>
        <v>0</v>
      </c>
      <c r="D21" s="216"/>
      <c r="E21" s="219"/>
      <c r="F21" s="318">
        <f>Transfery!K12</f>
        <v>0</v>
      </c>
      <c r="G21" s="216">
        <f t="shared" si="0"/>
        <v>0</v>
      </c>
    </row>
    <row r="22" spans="1:7" ht="22.5" customHeight="1" x14ac:dyDescent="0.2">
      <c r="A22" s="517" t="str">
        <f>Transfery!B13</f>
        <v>*</v>
      </c>
      <c r="B22" s="218"/>
      <c r="C22" s="318">
        <f>Transfery!E13</f>
        <v>0</v>
      </c>
      <c r="D22" s="216"/>
      <c r="E22" s="219"/>
      <c r="F22" s="318">
        <f>Transfery!K13</f>
        <v>0</v>
      </c>
      <c r="G22" s="216">
        <f t="shared" si="0"/>
        <v>0</v>
      </c>
    </row>
    <row r="23" spans="1:7" ht="22.5" customHeight="1" thickBot="1" x14ac:dyDescent="0.25">
      <c r="A23" s="517" t="str">
        <f>Transfery!B14</f>
        <v>*</v>
      </c>
      <c r="B23" s="518"/>
      <c r="C23" s="516">
        <f>Transfery!E14</f>
        <v>0</v>
      </c>
      <c r="D23" s="519"/>
      <c r="E23" s="520"/>
      <c r="F23" s="516">
        <f>Transfery!K14</f>
        <v>0</v>
      </c>
      <c r="G23" s="216">
        <f t="shared" si="0"/>
        <v>0</v>
      </c>
    </row>
    <row r="24" spans="1:7" ht="22.5" customHeight="1" x14ac:dyDescent="0.25">
      <c r="A24" s="209" t="s">
        <v>514</v>
      </c>
      <c r="B24" s="210"/>
      <c r="C24" s="211">
        <f>SUM(C26:C33)</f>
        <v>3822815.57</v>
      </c>
      <c r="D24" s="211">
        <f>SUM(D26:D33)</f>
        <v>64500</v>
      </c>
      <c r="E24" s="840"/>
      <c r="F24" s="211">
        <f>SUM(F26:F33)</f>
        <v>4005315.5700000003</v>
      </c>
      <c r="G24" s="211">
        <f>SUM(G26:G33)</f>
        <v>0</v>
      </c>
    </row>
    <row r="25" spans="1:7" ht="22.5" customHeight="1" x14ac:dyDescent="0.25">
      <c r="A25" s="239" t="s">
        <v>311</v>
      </c>
      <c r="B25" s="218"/>
      <c r="C25" s="523"/>
      <c r="D25" s="523"/>
      <c r="E25" s="841"/>
      <c r="F25" s="523"/>
      <c r="G25" s="523"/>
    </row>
    <row r="26" spans="1:7" ht="22.5" customHeight="1" x14ac:dyDescent="0.2">
      <c r="A26" s="217" t="str">
        <f>Transfery!B15</f>
        <v>Stipendia   2023/2024</v>
      </c>
      <c r="B26" s="218"/>
      <c r="C26" s="318">
        <f>Transfery!E15</f>
        <v>1354000</v>
      </c>
      <c r="D26" s="216">
        <v>64500</v>
      </c>
      <c r="E26" s="994">
        <v>45538</v>
      </c>
      <c r="F26" s="318">
        <f>Transfery!K15</f>
        <v>1159500</v>
      </c>
      <c r="G26" s="216"/>
    </row>
    <row r="27" spans="1:7" ht="22.5" customHeight="1" x14ac:dyDescent="0.2">
      <c r="A27" s="217" t="str">
        <f>Transfery!B16</f>
        <v>Stipendia   2024/2025</v>
      </c>
      <c r="B27" s="218"/>
      <c r="C27" s="318">
        <f>Transfery!E16</f>
        <v>700000</v>
      </c>
      <c r="D27" s="216"/>
      <c r="E27" s="842"/>
      <c r="F27" s="318">
        <f>Transfery!K16</f>
        <v>577000</v>
      </c>
      <c r="G27" s="216"/>
    </row>
    <row r="28" spans="1:7" ht="22.5" customHeight="1" x14ac:dyDescent="0.2">
      <c r="A28" s="517" t="str">
        <f>Transfery!B17</f>
        <v>Účelový příspěvek - výměna otvorových výplní - haly Svojsíkova stezka a tělocvična Lužická</v>
      </c>
      <c r="B28" s="218"/>
      <c r="C28" s="318">
        <f>Transfery!E17</f>
        <v>788815.57</v>
      </c>
      <c r="D28" s="216"/>
      <c r="E28" s="842"/>
      <c r="F28" s="318">
        <f>Transfery!K17</f>
        <v>2038815.57</v>
      </c>
      <c r="G28" s="216"/>
    </row>
    <row r="29" spans="1:7" ht="22.5" customHeight="1" x14ac:dyDescent="0.2">
      <c r="A29" s="517" t="str">
        <f>Transfery!B18</f>
        <v>Mimořádný účelový příspěvek - "Oprava elektrorozvodů"</v>
      </c>
      <c r="B29" s="218"/>
      <c r="C29" s="318">
        <f>Transfery!E18</f>
        <v>230000</v>
      </c>
      <c r="D29" s="216"/>
      <c r="E29" s="842"/>
      <c r="F29" s="318">
        <f>Transfery!K18</f>
        <v>230000</v>
      </c>
      <c r="G29" s="216"/>
    </row>
    <row r="30" spans="1:7" ht="22.5" customHeight="1" x14ac:dyDescent="0.2">
      <c r="A30" s="517" t="str">
        <f>Transfery!B19</f>
        <v>Mimořádný účelový příspěvek - "Příprava prostor pro SPC, SVP a PPP Česká Lípa - studie"</v>
      </c>
      <c r="B30" s="218"/>
      <c r="C30" s="318">
        <f>Transfery!E19</f>
        <v>750000</v>
      </c>
      <c r="D30" s="216"/>
      <c r="E30" s="842"/>
      <c r="F30" s="318">
        <f>Transfery!K19</f>
        <v>0</v>
      </c>
      <c r="G30" s="216"/>
    </row>
    <row r="31" spans="1:7" ht="22.5" customHeight="1" x14ac:dyDescent="0.2">
      <c r="A31" s="517" t="str">
        <f>Transfery!B20</f>
        <v>*</v>
      </c>
      <c r="B31" s="218"/>
      <c r="C31" s="318">
        <f>Transfery!E20</f>
        <v>0</v>
      </c>
      <c r="D31" s="216"/>
      <c r="E31" s="842"/>
      <c r="F31" s="318">
        <f>Transfery!K20</f>
        <v>0</v>
      </c>
      <c r="G31" s="216"/>
    </row>
    <row r="32" spans="1:7" ht="22.5" customHeight="1" x14ac:dyDescent="0.2">
      <c r="A32" s="517" t="str">
        <f>Transfery!B21</f>
        <v>*</v>
      </c>
      <c r="B32" s="218"/>
      <c r="C32" s="318">
        <f>Transfery!E21</f>
        <v>0</v>
      </c>
      <c r="D32" s="216"/>
      <c r="E32" s="842"/>
      <c r="F32" s="318">
        <f>Transfery!K21</f>
        <v>0</v>
      </c>
      <c r="G32" s="216"/>
    </row>
    <row r="33" spans="1:7" ht="22.5" customHeight="1" thickBot="1" x14ac:dyDescent="0.25">
      <c r="A33" s="836" t="str">
        <f>Transfery!B22</f>
        <v>*</v>
      </c>
      <c r="B33" s="214"/>
      <c r="C33" s="516">
        <f>Transfery!E22</f>
        <v>0</v>
      </c>
      <c r="D33" s="519"/>
      <c r="E33" s="843"/>
      <c r="F33" s="837">
        <f>Transfery!K22</f>
        <v>0</v>
      </c>
      <c r="G33" s="519"/>
    </row>
    <row r="34" spans="1:7" ht="22.5" customHeight="1" x14ac:dyDescent="0.2">
      <c r="A34" s="209" t="s">
        <v>315</v>
      </c>
      <c r="B34" s="233"/>
      <c r="C34" s="838">
        <f>SUM(C35:C39)</f>
        <v>0</v>
      </c>
      <c r="D34" s="838">
        <f>SUM(D35:D39)</f>
        <v>0</v>
      </c>
      <c r="E34" s="839" t="s">
        <v>206</v>
      </c>
      <c r="F34" s="838">
        <f>SUM(F36:F39)</f>
        <v>0</v>
      </c>
      <c r="G34" s="838">
        <f>SUM(G36:G39)</f>
        <v>0</v>
      </c>
    </row>
    <row r="35" spans="1:7" ht="22.5" customHeight="1" x14ac:dyDescent="0.2">
      <c r="A35" s="217" t="s">
        <v>207</v>
      </c>
      <c r="B35" s="218"/>
      <c r="C35" s="216"/>
      <c r="D35" s="216"/>
      <c r="E35" s="219"/>
      <c r="F35" s="216"/>
      <c r="G35" s="216"/>
    </row>
    <row r="36" spans="1:7" ht="22.5" customHeight="1" x14ac:dyDescent="0.2">
      <c r="A36" s="217" t="s">
        <v>324</v>
      </c>
      <c r="B36" s="218"/>
      <c r="C36" s="216">
        <f>Transfery!E35</f>
        <v>0</v>
      </c>
      <c r="D36" s="216"/>
      <c r="E36" s="219"/>
      <c r="F36" s="216">
        <f>Transfery!K35</f>
        <v>0</v>
      </c>
      <c r="G36" s="216"/>
    </row>
    <row r="37" spans="1:7" ht="22.5" customHeight="1" x14ac:dyDescent="0.2">
      <c r="A37" s="217"/>
      <c r="B37" s="218"/>
      <c r="C37" s="216"/>
      <c r="D37" s="216"/>
      <c r="E37" s="219"/>
      <c r="F37" s="216"/>
      <c r="G37" s="216"/>
    </row>
    <row r="38" spans="1:7" ht="22.5" customHeight="1" x14ac:dyDescent="0.2">
      <c r="A38" s="217" t="s">
        <v>325</v>
      </c>
      <c r="B38" s="218"/>
      <c r="C38" s="216"/>
      <c r="D38" s="216"/>
      <c r="E38" s="219"/>
      <c r="F38" s="216"/>
      <c r="G38" s="216"/>
    </row>
    <row r="39" spans="1:7" ht="22.5" customHeight="1" x14ac:dyDescent="0.2">
      <c r="A39" s="217"/>
      <c r="B39" s="221"/>
      <c r="C39" s="216"/>
      <c r="D39" s="216"/>
      <c r="E39" s="219"/>
      <c r="F39" s="216"/>
      <c r="G39" s="216"/>
    </row>
    <row r="40" spans="1:7" ht="22.5" customHeight="1" x14ac:dyDescent="0.25">
      <c r="A40" s="222" t="s">
        <v>314</v>
      </c>
      <c r="B40" s="223"/>
      <c r="C40" s="224">
        <f>SUM(C42:C46)</f>
        <v>0</v>
      </c>
      <c r="D40" s="224">
        <f>SUM(D42:D46)</f>
        <v>0</v>
      </c>
      <c r="E40" s="225" t="s">
        <v>206</v>
      </c>
      <c r="F40" s="224">
        <f>SUM(F42:F46)</f>
        <v>0</v>
      </c>
      <c r="G40" s="224">
        <f>SUM(G41:G46)</f>
        <v>0</v>
      </c>
    </row>
    <row r="41" spans="1:7" ht="22.5" customHeight="1" x14ac:dyDescent="0.2">
      <c r="A41" s="213" t="s">
        <v>313</v>
      </c>
      <c r="B41" s="218"/>
      <c r="C41" s="216"/>
      <c r="D41" s="216"/>
      <c r="E41" s="219"/>
      <c r="F41" s="216"/>
      <c r="G41" s="216"/>
    </row>
    <row r="42" spans="1:7" ht="22.5" customHeight="1" x14ac:dyDescent="0.2">
      <c r="A42" s="217" t="s">
        <v>423</v>
      </c>
      <c r="B42" s="218"/>
      <c r="C42" s="318">
        <f>Transfery!N24+Transfery!N25</f>
        <v>0</v>
      </c>
      <c r="D42" s="216"/>
      <c r="E42" s="219"/>
      <c r="F42" s="216"/>
      <c r="G42" s="216"/>
    </row>
    <row r="43" spans="1:7" ht="22.5" customHeight="1" x14ac:dyDescent="0.2">
      <c r="A43" s="217" t="s">
        <v>326</v>
      </c>
      <c r="B43" s="226"/>
      <c r="C43" s="216">
        <f>Transfery!E36</f>
        <v>0</v>
      </c>
      <c r="D43" s="216"/>
      <c r="E43" s="219"/>
      <c r="F43" s="216">
        <f>Transfery!K36</f>
        <v>0</v>
      </c>
      <c r="G43" s="216"/>
    </row>
    <row r="44" spans="1:7" ht="22.5" customHeight="1" x14ac:dyDescent="0.2">
      <c r="A44" s="217"/>
      <c r="B44" s="226"/>
      <c r="C44" s="216"/>
      <c r="D44" s="216"/>
      <c r="E44" s="219"/>
      <c r="F44" s="216"/>
      <c r="G44" s="216"/>
    </row>
    <row r="45" spans="1:7" ht="22.5" customHeight="1" x14ac:dyDescent="0.2">
      <c r="A45" s="217" t="s">
        <v>327</v>
      </c>
      <c r="B45" s="226"/>
      <c r="C45" s="216"/>
      <c r="D45" s="216"/>
      <c r="E45" s="219"/>
      <c r="F45" s="216"/>
      <c r="G45" s="216"/>
    </row>
    <row r="46" spans="1:7" ht="22.5" customHeight="1" x14ac:dyDescent="0.2">
      <c r="A46" s="217"/>
      <c r="B46" s="226"/>
      <c r="C46" s="227"/>
      <c r="D46" s="227"/>
      <c r="E46" s="228"/>
      <c r="F46" s="216"/>
      <c r="G46" s="216"/>
    </row>
    <row r="47" spans="1:7" ht="22.5" customHeight="1" thickBot="1" x14ac:dyDescent="0.3">
      <c r="A47" s="229" t="s">
        <v>312</v>
      </c>
      <c r="B47" s="230" t="s">
        <v>206</v>
      </c>
      <c r="C47" s="231">
        <f>+C13+C24+C34+C40</f>
        <v>26053612.57</v>
      </c>
      <c r="D47" s="231">
        <f>+D13+D24+D34+D40</f>
        <v>64500</v>
      </c>
      <c r="E47" s="524" t="s">
        <v>206</v>
      </c>
      <c r="F47" s="231">
        <f>+F13+F24+F34+F40</f>
        <v>25512096.509999998</v>
      </c>
      <c r="G47" s="231">
        <f>+G13+G24+G34+G40</f>
        <v>724016.06</v>
      </c>
    </row>
    <row r="48" spans="1:7" ht="22.5" customHeight="1" x14ac:dyDescent="0.25">
      <c r="A48" s="232" t="s">
        <v>316</v>
      </c>
      <c r="B48" s="233"/>
      <c r="C48" s="234">
        <f>SUM(C49:C55)</f>
        <v>99556.08</v>
      </c>
      <c r="D48" s="234">
        <f t="shared" ref="D48:G48" si="1">SUM(D49:D55)</f>
        <v>0</v>
      </c>
      <c r="E48" s="234">
        <f t="shared" si="1"/>
        <v>0</v>
      </c>
      <c r="F48" s="234">
        <f t="shared" si="1"/>
        <v>99556.08</v>
      </c>
      <c r="G48" s="234">
        <f t="shared" si="1"/>
        <v>0</v>
      </c>
    </row>
    <row r="49" spans="1:7" ht="22.5" customHeight="1" x14ac:dyDescent="0.2">
      <c r="A49" s="732"/>
      <c r="B49" s="226"/>
      <c r="C49" s="227">
        <f>Transfery!E51</f>
        <v>0</v>
      </c>
      <c r="D49" s="227"/>
      <c r="E49" s="227"/>
      <c r="F49" s="227">
        <f>Transfery!K51</f>
        <v>0</v>
      </c>
      <c r="G49" s="227"/>
    </row>
    <row r="50" spans="1:7" ht="22.5" customHeight="1" x14ac:dyDescent="0.2">
      <c r="A50" s="732"/>
      <c r="B50" s="226"/>
      <c r="C50" s="227">
        <f>Transfery!E52</f>
        <v>0</v>
      </c>
      <c r="D50" s="227"/>
      <c r="E50" s="227"/>
      <c r="F50" s="227">
        <f>Transfery!K52</f>
        <v>0</v>
      </c>
      <c r="G50" s="227"/>
    </row>
    <row r="51" spans="1:7" ht="22.5" customHeight="1" x14ac:dyDescent="0.2">
      <c r="A51" s="219" t="str">
        <f>Transfery!B53</f>
        <v>*</v>
      </c>
      <c r="B51" s="235"/>
      <c r="C51" s="216">
        <f>Transfery!E53</f>
        <v>0</v>
      </c>
      <c r="D51" s="216"/>
      <c r="E51" s="219"/>
      <c r="F51" s="216">
        <f>Transfery!K53</f>
        <v>0</v>
      </c>
      <c r="G51" s="216"/>
    </row>
    <row r="52" spans="1:7" ht="22.5" customHeight="1" x14ac:dyDescent="0.2">
      <c r="A52" s="219" t="str">
        <f>Transfery!B54</f>
        <v>Dotace Státní zemědělský intervenční fond</v>
      </c>
      <c r="B52" s="235"/>
      <c r="C52" s="216">
        <v>99556.08</v>
      </c>
      <c r="D52" s="216"/>
      <c r="E52" s="219"/>
      <c r="F52" s="216">
        <f>Transfery!K54</f>
        <v>99556.08</v>
      </c>
      <c r="G52" s="216"/>
    </row>
    <row r="53" spans="1:7" ht="22.5" customHeight="1" x14ac:dyDescent="0.2">
      <c r="A53" s="219" t="str">
        <f>Transfery!B55</f>
        <v>*</v>
      </c>
      <c r="B53" s="235"/>
      <c r="C53" s="216">
        <f>Transfery!E55</f>
        <v>0</v>
      </c>
      <c r="D53" s="216"/>
      <c r="E53" s="219"/>
      <c r="F53" s="216">
        <f>Transfery!K55</f>
        <v>0</v>
      </c>
      <c r="G53" s="216"/>
    </row>
    <row r="54" spans="1:7" ht="22.5" customHeight="1" x14ac:dyDescent="0.2">
      <c r="A54" s="219" t="str">
        <f>Transfery!B56</f>
        <v>*</v>
      </c>
      <c r="B54" s="235"/>
      <c r="C54" s="216">
        <f>Transfery!E56</f>
        <v>0</v>
      </c>
      <c r="D54" s="216"/>
      <c r="E54" s="219"/>
      <c r="F54" s="216">
        <f>Transfery!K56</f>
        <v>0</v>
      </c>
      <c r="G54" s="216"/>
    </row>
    <row r="55" spans="1:7" ht="22.5" customHeight="1" x14ac:dyDescent="0.2">
      <c r="A55" s="219" t="str">
        <f>Transfery!B57</f>
        <v>*</v>
      </c>
      <c r="B55" s="235"/>
      <c r="C55" s="216">
        <f>Transfery!E57</f>
        <v>0</v>
      </c>
      <c r="D55" s="216"/>
      <c r="E55" s="219"/>
      <c r="F55" s="216">
        <f>Transfery!K57</f>
        <v>0</v>
      </c>
      <c r="G55" s="216"/>
    </row>
    <row r="56" spans="1:7" ht="22.5" customHeight="1" x14ac:dyDescent="0.25">
      <c r="A56" s="236" t="s">
        <v>317</v>
      </c>
      <c r="B56" s="218"/>
      <c r="C56" s="237">
        <f>SUM(C57:C58)</f>
        <v>743054</v>
      </c>
      <c r="D56" s="237">
        <f>SUM(D57:D58)</f>
        <v>0</v>
      </c>
      <c r="E56" s="238" t="s">
        <v>206</v>
      </c>
      <c r="F56" s="237">
        <f>SUM(F57:F58)</f>
        <v>743054</v>
      </c>
      <c r="G56" s="237">
        <f>SUM(G57:G58)</f>
        <v>0</v>
      </c>
    </row>
    <row r="57" spans="1:7" ht="22.5" customHeight="1" x14ac:dyDescent="0.2">
      <c r="A57" s="239"/>
      <c r="B57" s="235"/>
      <c r="C57" s="216"/>
      <c r="D57" s="216"/>
      <c r="E57" s="219"/>
      <c r="F57" s="216"/>
      <c r="G57" s="216"/>
    </row>
    <row r="58" spans="1:7" ht="22.5" customHeight="1" thickBot="1" x14ac:dyDescent="0.25">
      <c r="A58" s="239" t="s">
        <v>734</v>
      </c>
      <c r="B58" s="235"/>
      <c r="C58" s="216">
        <v>743054</v>
      </c>
      <c r="D58" s="216"/>
      <c r="E58" s="219"/>
      <c r="F58" s="216">
        <v>743054</v>
      </c>
      <c r="G58" s="216"/>
    </row>
    <row r="59" spans="1:7" ht="22.5" customHeight="1" thickBot="1" x14ac:dyDescent="0.3">
      <c r="A59" s="240" t="s">
        <v>318</v>
      </c>
      <c r="B59" s="241" t="s">
        <v>206</v>
      </c>
      <c r="C59" s="242">
        <f>+C48+C56</f>
        <v>842610.08</v>
      </c>
      <c r="D59" s="242">
        <f>+D48+D56</f>
        <v>0</v>
      </c>
      <c r="E59" s="241" t="s">
        <v>206</v>
      </c>
      <c r="F59" s="242">
        <f>+F48+F56</f>
        <v>842610.08</v>
      </c>
      <c r="G59" s="242">
        <f>+G48+G56</f>
        <v>0</v>
      </c>
    </row>
    <row r="60" spans="1:7" ht="22.5" customHeight="1" thickBot="1" x14ac:dyDescent="0.3">
      <c r="A60" s="240" t="s">
        <v>319</v>
      </c>
      <c r="B60" s="241" t="s">
        <v>206</v>
      </c>
      <c r="C60" s="243">
        <f>+C47+C59</f>
        <v>26896222.649999999</v>
      </c>
      <c r="D60" s="243">
        <f>+D47+D59</f>
        <v>64500</v>
      </c>
      <c r="E60" s="244" t="s">
        <v>206</v>
      </c>
      <c r="F60" s="243">
        <f>+F47+F59</f>
        <v>26354706.589999996</v>
      </c>
      <c r="G60" s="243">
        <f>+G47+G59</f>
        <v>724016.06</v>
      </c>
    </row>
    <row r="61" spans="1:7" ht="18" customHeight="1" x14ac:dyDescent="0.25">
      <c r="A61" s="245"/>
    </row>
    <row r="62" spans="1:7" ht="15.75" x14ac:dyDescent="0.25">
      <c r="A62" s="246" t="s">
        <v>541</v>
      </c>
      <c r="B62" s="247"/>
      <c r="C62" s="247"/>
      <c r="D62" s="247"/>
      <c r="E62" s="247"/>
    </row>
    <row r="63" spans="1:7" x14ac:dyDescent="0.2">
      <c r="A63" s="155"/>
      <c r="B63" s="247"/>
      <c r="D63" s="247"/>
      <c r="E63" s="247"/>
      <c r="F63" s="1188"/>
      <c r="G63" s="1189"/>
    </row>
    <row r="64" spans="1:7" x14ac:dyDescent="0.2">
      <c r="A64" s="155"/>
      <c r="B64" s="247"/>
      <c r="D64" s="247"/>
      <c r="E64" s="247"/>
      <c r="F64" s="247"/>
      <c r="G64" s="272"/>
    </row>
    <row r="65" spans="1:7" ht="19.5" customHeight="1" x14ac:dyDescent="0.2">
      <c r="A65" s="247"/>
      <c r="B65" s="92"/>
      <c r="C65" s="257" t="s">
        <v>218</v>
      </c>
      <c r="D65" s="629">
        <f>'Popis SÚ a nákl.účtů'!B163</f>
        <v>45685</v>
      </c>
      <c r="E65" s="629"/>
      <c r="F65" s="1188"/>
      <c r="G65" s="1189"/>
    </row>
    <row r="66" spans="1:7" ht="19.5" customHeight="1" x14ac:dyDescent="0.2">
      <c r="B66" s="92"/>
      <c r="C66" s="257" t="s">
        <v>111</v>
      </c>
      <c r="D66" s="339" t="str">
        <f>'Popis SÚ a nákl.účtů'!B164</f>
        <v>Iva Luňáková</v>
      </c>
      <c r="E66" s="339"/>
      <c r="F66" s="257" t="s">
        <v>106</v>
      </c>
      <c r="G66" s="202" t="s">
        <v>680</v>
      </c>
    </row>
    <row r="67" spans="1:7" ht="19.5" customHeight="1" x14ac:dyDescent="0.2">
      <c r="B67" s="92"/>
      <c r="C67" s="257" t="s">
        <v>113</v>
      </c>
      <c r="D67" s="339" t="str">
        <f>'Popis SÚ a nákl.účtů'!B165</f>
        <v>481 131 052/5904</v>
      </c>
      <c r="E67" s="339"/>
      <c r="F67" s="257"/>
    </row>
    <row r="68" spans="1:7" ht="19.5" customHeight="1" x14ac:dyDescent="0.2">
      <c r="B68" s="92"/>
      <c r="C68" s="257" t="s">
        <v>114</v>
      </c>
      <c r="D68" s="339" t="str">
        <f>'Popis SÚ a nákl.účtů'!B166</f>
        <v>Mgr. Hana Kubátová Ortová</v>
      </c>
      <c r="E68" s="339"/>
      <c r="F68" s="257" t="s">
        <v>106</v>
      </c>
      <c r="G68" s="202" t="s">
        <v>680</v>
      </c>
    </row>
    <row r="69" spans="1:7" x14ac:dyDescent="0.2">
      <c r="A69" s="247"/>
      <c r="B69" s="247"/>
      <c r="C69" s="247"/>
      <c r="D69" s="247"/>
      <c r="E69" s="247"/>
    </row>
    <row r="70" spans="1:7" x14ac:dyDescent="0.2">
      <c r="A70" s="248"/>
      <c r="B70" s="247"/>
      <c r="C70" s="247"/>
      <c r="D70" s="247"/>
      <c r="E70" s="247"/>
    </row>
    <row r="72" spans="1:7" x14ac:dyDescent="0.2">
      <c r="A72" s="247"/>
      <c r="B72" s="247"/>
      <c r="C72" s="247"/>
      <c r="D72" s="247"/>
      <c r="E72" s="247"/>
    </row>
    <row r="73" spans="1:7" x14ac:dyDescent="0.2">
      <c r="A73" s="247"/>
      <c r="B73" s="247"/>
      <c r="C73" s="247"/>
      <c r="D73" s="247"/>
      <c r="E73" s="247"/>
    </row>
    <row r="75" spans="1:7" ht="13.5" customHeight="1" x14ac:dyDescent="0.2"/>
  </sheetData>
  <mergeCells count="12">
    <mergeCell ref="F63:G63"/>
    <mergeCell ref="F65:G65"/>
    <mergeCell ref="B3:G3"/>
    <mergeCell ref="E2:F2"/>
    <mergeCell ref="A1:G1"/>
    <mergeCell ref="A5:A11"/>
    <mergeCell ref="B5:B11"/>
    <mergeCell ref="C5:C11"/>
    <mergeCell ref="D5:D11"/>
    <mergeCell ref="E5:E11"/>
    <mergeCell ref="F5:F11"/>
    <mergeCell ref="G5:G11"/>
  </mergeCells>
  <pageMargins left="0.25" right="0.25" top="0.75" bottom="0.75" header="0.3" footer="0.3"/>
  <pageSetup paperSize="9" scale="45" orientation="portrait" r:id="rId1"/>
  <headerFooter alignWithMargins="0"/>
  <rowBreaks count="1" manualBreakCount="1">
    <brk id="66" max="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G66"/>
  <sheetViews>
    <sheetView topLeftCell="A34" workbookViewId="0">
      <selection activeCell="E64" sqref="E64"/>
    </sheetView>
  </sheetViews>
  <sheetFormatPr defaultRowHeight="12.75" x14ac:dyDescent="0.2"/>
  <cols>
    <col min="1" max="1" width="11.28515625" customWidth="1"/>
    <col min="2" max="2" width="10" customWidth="1"/>
    <col min="3" max="3" width="35.42578125" customWidth="1"/>
    <col min="4" max="4" width="28.140625" customWidth="1"/>
  </cols>
  <sheetData>
    <row r="1" spans="1:4" ht="18" x14ac:dyDescent="0.25">
      <c r="A1" s="81" t="s">
        <v>515</v>
      </c>
      <c r="C1" s="91"/>
    </row>
    <row r="2" spans="1:4" ht="18" x14ac:dyDescent="0.25">
      <c r="A2" s="81"/>
      <c r="C2" s="91"/>
      <c r="D2" s="2" t="str">
        <f>'Popis SÚ a nákl.účtů'!D2</f>
        <v>číslo org.: 1437</v>
      </c>
    </row>
    <row r="3" spans="1:4" ht="18" x14ac:dyDescent="0.25">
      <c r="A3" s="1206" t="s">
        <v>332</v>
      </c>
      <c r="B3" s="1123"/>
      <c r="C3" s="1123"/>
      <c r="D3" s="1123"/>
    </row>
    <row r="4" spans="1:4" ht="33" customHeight="1" x14ac:dyDescent="0.2">
      <c r="A4" s="1091" t="str">
        <f>'Popis SÚ a nákl.účtů'!C3</f>
        <v>Střední zdravotnická škola  a Střední odborná škola, Česká Lípa, příspěvková organizace</v>
      </c>
      <c r="B4" s="1205"/>
      <c r="C4" s="1205"/>
      <c r="D4" s="1205"/>
    </row>
    <row r="5" spans="1:4" ht="13.5" thickBot="1" x14ac:dyDescent="0.25"/>
    <row r="6" spans="1:4" ht="21" thickBot="1" x14ac:dyDescent="0.35">
      <c r="A6" s="298" t="s">
        <v>279</v>
      </c>
      <c r="C6" s="91"/>
      <c r="D6" s="319">
        <f>Transfery!K6</f>
        <v>10753000</v>
      </c>
    </row>
    <row r="7" spans="1:4" ht="21" thickBot="1" x14ac:dyDescent="0.35">
      <c r="A7" s="298" t="s">
        <v>306</v>
      </c>
      <c r="B7" s="298"/>
      <c r="D7" s="299"/>
    </row>
    <row r="8" spans="1:4" ht="21" thickBot="1" x14ac:dyDescent="0.35">
      <c r="A8" s="298"/>
      <c r="C8" s="91"/>
      <c r="D8" s="300">
        <f>SUM(D11:D59)</f>
        <v>10752999.999999998</v>
      </c>
    </row>
    <row r="9" spans="1:4" ht="26.25" thickBot="1" x14ac:dyDescent="0.25">
      <c r="B9" s="309" t="s">
        <v>263</v>
      </c>
      <c r="C9" s="310" t="s">
        <v>265</v>
      </c>
      <c r="D9" s="311" t="s">
        <v>264</v>
      </c>
    </row>
    <row r="10" spans="1:4" x14ac:dyDescent="0.2">
      <c r="B10" s="302" t="s">
        <v>266</v>
      </c>
      <c r="C10" s="303" t="s">
        <v>267</v>
      </c>
      <c r="D10" s="304" t="s">
        <v>206</v>
      </c>
    </row>
    <row r="11" spans="1:4" x14ac:dyDescent="0.2">
      <c r="B11" s="305">
        <v>501</v>
      </c>
      <c r="C11" s="201"/>
      <c r="D11" s="961">
        <v>3991885.98</v>
      </c>
    </row>
    <row r="12" spans="1:4" x14ac:dyDescent="0.2">
      <c r="B12" s="305">
        <v>502</v>
      </c>
      <c r="C12" s="201"/>
      <c r="D12" s="961">
        <v>1241396.75</v>
      </c>
    </row>
    <row r="13" spans="1:4" x14ac:dyDescent="0.2">
      <c r="B13" s="305">
        <v>503</v>
      </c>
      <c r="C13" s="201"/>
      <c r="D13" s="35">
        <v>0</v>
      </c>
    </row>
    <row r="14" spans="1:4" x14ac:dyDescent="0.2">
      <c r="B14" s="305">
        <v>504</v>
      </c>
      <c r="C14" s="201"/>
      <c r="D14" s="35">
        <v>0</v>
      </c>
    </row>
    <row r="15" spans="1:4" x14ac:dyDescent="0.2">
      <c r="B15" s="305">
        <v>506</v>
      </c>
      <c r="C15" s="201"/>
      <c r="D15" s="35">
        <v>0</v>
      </c>
    </row>
    <row r="16" spans="1:4" x14ac:dyDescent="0.2">
      <c r="B16" s="305">
        <v>507</v>
      </c>
      <c r="C16" s="201"/>
      <c r="D16" s="35">
        <v>0</v>
      </c>
    </row>
    <row r="17" spans="2:4" x14ac:dyDescent="0.2">
      <c r="B17" s="305">
        <v>508</v>
      </c>
      <c r="C17" s="201"/>
      <c r="D17" s="35">
        <v>0</v>
      </c>
    </row>
    <row r="18" spans="2:4" x14ac:dyDescent="0.2">
      <c r="B18" s="306" t="s">
        <v>268</v>
      </c>
      <c r="C18" s="301" t="s">
        <v>269</v>
      </c>
      <c r="D18" s="307" t="s">
        <v>206</v>
      </c>
    </row>
    <row r="19" spans="2:4" x14ac:dyDescent="0.2">
      <c r="B19" s="305">
        <v>511</v>
      </c>
      <c r="C19" s="201"/>
      <c r="D19" s="961">
        <v>1612158.35</v>
      </c>
    </row>
    <row r="20" spans="2:4" x14ac:dyDescent="0.2">
      <c r="B20" s="305">
        <v>512</v>
      </c>
      <c r="C20" s="201"/>
      <c r="D20" s="961">
        <v>75153.34</v>
      </c>
    </row>
    <row r="21" spans="2:4" x14ac:dyDescent="0.2">
      <c r="B21" s="305">
        <v>513</v>
      </c>
      <c r="C21" s="201"/>
      <c r="D21" s="335">
        <f>'Popis SÚ a nákl.účtů'!B142</f>
        <v>9717.92</v>
      </c>
    </row>
    <row r="22" spans="2:4" x14ac:dyDescent="0.2">
      <c r="B22" s="305">
        <v>516</v>
      </c>
      <c r="C22" s="201"/>
      <c r="D22" s="35">
        <v>0</v>
      </c>
    </row>
    <row r="23" spans="2:4" x14ac:dyDescent="0.2">
      <c r="B23" s="305">
        <v>518</v>
      </c>
      <c r="C23" s="201"/>
      <c r="D23" s="961">
        <v>2135857.4399999995</v>
      </c>
    </row>
    <row r="24" spans="2:4" x14ac:dyDescent="0.2">
      <c r="B24" s="306" t="s">
        <v>270</v>
      </c>
      <c r="C24" s="301" t="s">
        <v>271</v>
      </c>
      <c r="D24" s="995" t="s">
        <v>206</v>
      </c>
    </row>
    <row r="25" spans="2:4" x14ac:dyDescent="0.2">
      <c r="B25" s="305">
        <v>521</v>
      </c>
      <c r="C25" s="201"/>
      <c r="D25" s="961">
        <v>0</v>
      </c>
    </row>
    <row r="26" spans="2:4" x14ac:dyDescent="0.2">
      <c r="B26" s="305">
        <v>524</v>
      </c>
      <c r="C26" s="201"/>
      <c r="D26" s="961">
        <v>0</v>
      </c>
    </row>
    <row r="27" spans="2:4" x14ac:dyDescent="0.2">
      <c r="B27" s="305">
        <v>525</v>
      </c>
      <c r="C27" s="201"/>
      <c r="D27" s="961">
        <v>0</v>
      </c>
    </row>
    <row r="28" spans="2:4" x14ac:dyDescent="0.2">
      <c r="B28" s="305">
        <v>527</v>
      </c>
      <c r="C28" s="201"/>
      <c r="D28" s="961">
        <v>125919.45999999999</v>
      </c>
    </row>
    <row r="29" spans="2:4" x14ac:dyDescent="0.2">
      <c r="B29" s="305">
        <v>528</v>
      </c>
      <c r="C29" s="201"/>
      <c r="D29" s="961">
        <v>0</v>
      </c>
    </row>
    <row r="30" spans="2:4" x14ac:dyDescent="0.2">
      <c r="B30" s="306" t="s">
        <v>272</v>
      </c>
      <c r="C30" s="301" t="s">
        <v>273</v>
      </c>
      <c r="D30" s="995" t="s">
        <v>206</v>
      </c>
    </row>
    <row r="31" spans="2:4" x14ac:dyDescent="0.2">
      <c r="B31" s="305">
        <v>531</v>
      </c>
      <c r="C31" s="201"/>
      <c r="D31" s="961">
        <v>0</v>
      </c>
    </row>
    <row r="32" spans="2:4" x14ac:dyDescent="0.2">
      <c r="B32" s="305">
        <v>532</v>
      </c>
      <c r="C32" s="201"/>
      <c r="D32" s="961">
        <v>0</v>
      </c>
    </row>
    <row r="33" spans="2:4" x14ac:dyDescent="0.2">
      <c r="B33" s="305">
        <v>538</v>
      </c>
      <c r="C33" s="201"/>
      <c r="D33" s="961">
        <v>4132.12</v>
      </c>
    </row>
    <row r="34" spans="2:4" x14ac:dyDescent="0.2">
      <c r="B34" s="305">
        <v>539</v>
      </c>
      <c r="C34" s="201"/>
      <c r="D34" s="961">
        <v>0</v>
      </c>
    </row>
    <row r="35" spans="2:4" x14ac:dyDescent="0.2">
      <c r="B35" s="306" t="s">
        <v>274</v>
      </c>
      <c r="C35" s="301" t="s">
        <v>275</v>
      </c>
      <c r="D35" s="995" t="s">
        <v>206</v>
      </c>
    </row>
    <row r="36" spans="2:4" x14ac:dyDescent="0.2">
      <c r="B36" s="305">
        <v>541</v>
      </c>
      <c r="C36" s="201"/>
      <c r="D36" s="961">
        <v>0</v>
      </c>
    </row>
    <row r="37" spans="2:4" x14ac:dyDescent="0.2">
      <c r="B37" s="305">
        <v>542</v>
      </c>
      <c r="C37" s="5"/>
      <c r="D37" s="961">
        <v>0</v>
      </c>
    </row>
    <row r="38" spans="2:4" x14ac:dyDescent="0.2">
      <c r="B38" s="305">
        <v>543</v>
      </c>
      <c r="C38" s="5"/>
      <c r="D38" s="961">
        <v>0</v>
      </c>
    </row>
    <row r="39" spans="2:4" x14ac:dyDescent="0.2">
      <c r="B39" s="305">
        <v>544</v>
      </c>
      <c r="C39" s="5"/>
      <c r="D39" s="961">
        <v>0</v>
      </c>
    </row>
    <row r="40" spans="2:4" x14ac:dyDescent="0.2">
      <c r="B40" s="305">
        <v>547</v>
      </c>
      <c r="C40" s="5"/>
      <c r="D40" s="961">
        <v>8048</v>
      </c>
    </row>
    <row r="41" spans="2:4" x14ac:dyDescent="0.2">
      <c r="B41" s="305">
        <v>548</v>
      </c>
      <c r="C41" s="5"/>
      <c r="D41" s="35">
        <v>0</v>
      </c>
    </row>
    <row r="42" spans="2:4" x14ac:dyDescent="0.2">
      <c r="B42" s="305">
        <v>549</v>
      </c>
      <c r="C42" s="5"/>
      <c r="D42" s="961">
        <v>772235.18</v>
      </c>
    </row>
    <row r="43" spans="2:4" x14ac:dyDescent="0.2">
      <c r="B43" s="306" t="s">
        <v>276</v>
      </c>
      <c r="C43" s="301" t="s">
        <v>333</v>
      </c>
      <c r="D43" s="995" t="s">
        <v>206</v>
      </c>
    </row>
    <row r="44" spans="2:4" x14ac:dyDescent="0.2">
      <c r="B44" s="305">
        <v>551</v>
      </c>
      <c r="C44" s="5"/>
      <c r="D44" s="961">
        <v>0</v>
      </c>
    </row>
    <row r="45" spans="2:4" x14ac:dyDescent="0.2">
      <c r="B45" s="305">
        <v>552</v>
      </c>
      <c r="C45" s="5"/>
      <c r="D45" s="961">
        <v>0</v>
      </c>
    </row>
    <row r="46" spans="2:4" x14ac:dyDescent="0.2">
      <c r="B46" s="305">
        <v>553</v>
      </c>
      <c r="C46" s="5"/>
      <c r="D46" s="961">
        <v>0</v>
      </c>
    </row>
    <row r="47" spans="2:4" x14ac:dyDescent="0.2">
      <c r="B47" s="305">
        <v>554</v>
      </c>
      <c r="C47" s="5"/>
      <c r="D47" s="961">
        <v>0</v>
      </c>
    </row>
    <row r="48" spans="2:4" x14ac:dyDescent="0.2">
      <c r="B48" s="305">
        <v>555</v>
      </c>
      <c r="C48" s="5"/>
      <c r="D48" s="961">
        <v>0</v>
      </c>
    </row>
    <row r="49" spans="1:7" x14ac:dyDescent="0.2">
      <c r="B49" s="305">
        <v>556</v>
      </c>
      <c r="C49" s="5"/>
      <c r="D49" s="961">
        <v>0</v>
      </c>
    </row>
    <row r="50" spans="1:7" x14ac:dyDescent="0.2">
      <c r="B50" s="305">
        <v>557</v>
      </c>
      <c r="C50" s="5"/>
      <c r="D50" s="961">
        <v>0</v>
      </c>
    </row>
    <row r="51" spans="1:7" x14ac:dyDescent="0.2">
      <c r="B51" s="305">
        <v>558</v>
      </c>
      <c r="C51" s="5"/>
      <c r="D51" s="961">
        <v>776214.09</v>
      </c>
    </row>
    <row r="52" spans="1:7" x14ac:dyDescent="0.2">
      <c r="B52" s="306" t="s">
        <v>277</v>
      </c>
      <c r="C52" s="301" t="s">
        <v>278</v>
      </c>
      <c r="D52" s="995" t="s">
        <v>206</v>
      </c>
    </row>
    <row r="53" spans="1:7" x14ac:dyDescent="0.2">
      <c r="B53" s="305">
        <v>561</v>
      </c>
      <c r="C53" s="5"/>
      <c r="D53" s="961">
        <v>0</v>
      </c>
    </row>
    <row r="54" spans="1:7" x14ac:dyDescent="0.2">
      <c r="B54" s="305">
        <v>562</v>
      </c>
      <c r="C54" s="5"/>
      <c r="D54" s="961">
        <v>0</v>
      </c>
    </row>
    <row r="55" spans="1:7" x14ac:dyDescent="0.2">
      <c r="B55" s="305">
        <v>563</v>
      </c>
      <c r="C55" s="5"/>
      <c r="D55" s="961">
        <v>281.37</v>
      </c>
    </row>
    <row r="56" spans="1:7" x14ac:dyDescent="0.2">
      <c r="B56" s="305">
        <v>564</v>
      </c>
      <c r="C56" s="5"/>
      <c r="D56" s="35">
        <v>0</v>
      </c>
    </row>
    <row r="57" spans="1:7" x14ac:dyDescent="0.2">
      <c r="B57" s="528">
        <v>569</v>
      </c>
      <c r="C57" s="529"/>
      <c r="D57" s="35">
        <v>0</v>
      </c>
    </row>
    <row r="58" spans="1:7" x14ac:dyDescent="0.2">
      <c r="B58" s="530" t="s">
        <v>322</v>
      </c>
      <c r="C58" s="301" t="s">
        <v>334</v>
      </c>
      <c r="D58" s="307" t="s">
        <v>206</v>
      </c>
    </row>
    <row r="59" spans="1:7" ht="13.5" thickBot="1" x14ac:dyDescent="0.25">
      <c r="B59" s="308">
        <v>591</v>
      </c>
      <c r="C59" s="106"/>
      <c r="D59" s="35">
        <v>0</v>
      </c>
    </row>
    <row r="60" spans="1:7" x14ac:dyDescent="0.2">
      <c r="B60" s="116"/>
      <c r="C60" s="116"/>
      <c r="D60" s="3"/>
    </row>
    <row r="62" spans="1:7" ht="19.5" customHeight="1" x14ac:dyDescent="0.2">
      <c r="A62" s="532"/>
      <c r="B62" s="153" t="s">
        <v>218</v>
      </c>
      <c r="C62" s="630">
        <f>'Popis SÚ a nákl.účtů'!B163</f>
        <v>45685</v>
      </c>
      <c r="D62" s="532"/>
      <c r="E62" s="92"/>
      <c r="F62" s="1188"/>
      <c r="G62" s="1189"/>
    </row>
    <row r="63" spans="1:7" ht="19.5" customHeight="1" x14ac:dyDescent="0.2">
      <c r="A63" s="532"/>
      <c r="B63" s="153" t="s">
        <v>111</v>
      </c>
      <c r="C63" s="338" t="s">
        <v>675</v>
      </c>
      <c r="D63" s="534" t="s">
        <v>106</v>
      </c>
      <c r="E63" s="202"/>
      <c r="G63" s="202"/>
    </row>
    <row r="64" spans="1:7" ht="19.5" customHeight="1" x14ac:dyDescent="0.2">
      <c r="A64" s="532"/>
      <c r="B64" s="153" t="s">
        <v>113</v>
      </c>
      <c r="C64" s="533" t="str">
        <f>'Popis SÚ a nákl.účtů'!B165</f>
        <v>481 131 052/5904</v>
      </c>
      <c r="D64" s="534"/>
      <c r="E64" s="202"/>
      <c r="G64" s="202"/>
    </row>
    <row r="65" spans="1:7" ht="19.5" customHeight="1" x14ac:dyDescent="0.2">
      <c r="A65" s="532"/>
      <c r="B65" s="153" t="s">
        <v>114</v>
      </c>
      <c r="C65" s="533" t="str">
        <f>'Popis SÚ a nákl.účtů'!B166</f>
        <v>Mgr. Hana Kubátová Ortová</v>
      </c>
      <c r="D65" s="534" t="s">
        <v>106</v>
      </c>
      <c r="E65" s="202"/>
      <c r="G65" s="202"/>
    </row>
    <row r="66" spans="1:7" ht="15" x14ac:dyDescent="0.2">
      <c r="B66" s="247"/>
      <c r="C66" s="247"/>
      <c r="D66" s="247"/>
      <c r="E66" s="247"/>
      <c r="F66" s="202"/>
      <c r="G66" s="202"/>
    </row>
  </sheetData>
  <mergeCells count="3">
    <mergeCell ref="F62:G62"/>
    <mergeCell ref="A4:D4"/>
    <mergeCell ref="A3:D3"/>
  </mergeCells>
  <pageMargins left="0.7" right="0.7" top="0.78740157499999996" bottom="0.78740157499999996" header="0.3" footer="0.3"/>
  <pageSetup paperSize="9" scale="7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H50"/>
  <sheetViews>
    <sheetView topLeftCell="A7" workbookViewId="0">
      <selection activeCell="I36" sqref="I36"/>
    </sheetView>
  </sheetViews>
  <sheetFormatPr defaultRowHeight="12.75" x14ac:dyDescent="0.2"/>
  <cols>
    <col min="1" max="1" width="5.7109375" customWidth="1"/>
    <col min="2" max="2" width="16" customWidth="1"/>
    <col min="3" max="3" width="5.140625" style="34" customWidth="1"/>
    <col min="4" max="4" width="17.28515625" customWidth="1"/>
    <col min="5" max="5" width="13.7109375" customWidth="1"/>
    <col min="6" max="6" width="17.7109375" customWidth="1"/>
    <col min="7" max="7" width="16" customWidth="1"/>
    <col min="8" max="8" width="20.85546875" customWidth="1"/>
  </cols>
  <sheetData>
    <row r="1" spans="1:8" ht="14.25" x14ac:dyDescent="0.2">
      <c r="A1" s="1207"/>
      <c r="B1" s="1207"/>
      <c r="C1" s="1207"/>
      <c r="D1" s="1207"/>
      <c r="E1" s="1207"/>
      <c r="F1" s="1207"/>
      <c r="G1" s="1207"/>
      <c r="H1" s="1207"/>
    </row>
    <row r="2" spans="1:8" ht="15" x14ac:dyDescent="0.2">
      <c r="A2" s="273"/>
      <c r="H2" s="274"/>
    </row>
    <row r="3" spans="1:8" ht="15" x14ac:dyDescent="0.2">
      <c r="A3" s="273"/>
      <c r="H3" s="274"/>
    </row>
    <row r="4" spans="1:8" ht="14.25" x14ac:dyDescent="0.2">
      <c r="A4" s="273"/>
      <c r="D4" s="1208" t="s">
        <v>232</v>
      </c>
      <c r="E4" s="1208"/>
      <c r="F4" s="1208"/>
      <c r="H4" s="478" t="str">
        <f>'Popis SÚ a nákl.účtů'!D2</f>
        <v>číslo org.: 1437</v>
      </c>
    </row>
    <row r="5" spans="1:8" ht="28.5" customHeight="1" x14ac:dyDescent="0.25">
      <c r="A5" s="1211" t="str">
        <f>'Popis SÚ a nákl.účtů'!C3</f>
        <v>Střední zdravotnická škola  a Střední odborná škola, Česká Lípa, příspěvková organizace</v>
      </c>
      <c r="B5" s="1212"/>
      <c r="C5" s="1212"/>
      <c r="D5" s="1212"/>
      <c r="E5" s="1212"/>
      <c r="F5" s="1212"/>
      <c r="G5" s="1212"/>
      <c r="H5" s="1212"/>
    </row>
    <row r="6" spans="1:8" ht="15" x14ac:dyDescent="0.2">
      <c r="A6" s="275"/>
      <c r="H6" s="274"/>
    </row>
    <row r="7" spans="1:8" ht="15" x14ac:dyDescent="0.2">
      <c r="A7" s="275"/>
      <c r="H7" s="274"/>
    </row>
    <row r="8" spans="1:8" ht="14.25" x14ac:dyDescent="0.2">
      <c r="A8" s="276"/>
    </row>
    <row r="9" spans="1:8" ht="15.75" x14ac:dyDescent="0.25">
      <c r="A9" s="277"/>
      <c r="E9" s="277" t="s">
        <v>229</v>
      </c>
    </row>
    <row r="10" spans="1:8" ht="14.25" x14ac:dyDescent="0.2">
      <c r="A10" s="1209" t="s">
        <v>262</v>
      </c>
      <c r="B10" s="1209"/>
      <c r="C10" s="1209"/>
      <c r="D10" s="1209"/>
      <c r="E10" s="1209"/>
      <c r="F10" s="1209"/>
      <c r="G10" s="1209"/>
      <c r="H10" s="1209"/>
    </row>
    <row r="11" spans="1:8" x14ac:dyDescent="0.2">
      <c r="A11" s="1210" t="s">
        <v>516</v>
      </c>
      <c r="B11" s="1210"/>
      <c r="C11" s="1210"/>
      <c r="D11" s="1210"/>
      <c r="E11" s="1210"/>
      <c r="F11" s="1210"/>
      <c r="G11" s="1210"/>
      <c r="H11" s="1210"/>
    </row>
    <row r="12" spans="1:8" x14ac:dyDescent="0.2">
      <c r="A12" s="278"/>
    </row>
    <row r="13" spans="1:8" x14ac:dyDescent="0.2">
      <c r="A13" s="278"/>
    </row>
    <row r="14" spans="1:8" x14ac:dyDescent="0.2">
      <c r="A14" s="278"/>
    </row>
    <row r="15" spans="1:8" x14ac:dyDescent="0.2">
      <c r="A15" s="278"/>
    </row>
    <row r="16" spans="1:8" ht="13.5" thickBot="1" x14ac:dyDescent="0.25">
      <c r="A16" s="278"/>
    </row>
    <row r="17" spans="1:7" ht="26.25" thickBot="1" x14ac:dyDescent="0.25">
      <c r="A17" s="279" t="s">
        <v>233</v>
      </c>
      <c r="B17" s="280" t="s">
        <v>230</v>
      </c>
      <c r="C17" s="281" t="s">
        <v>231</v>
      </c>
      <c r="D17" s="280" t="s">
        <v>520</v>
      </c>
      <c r="E17" s="280" t="s">
        <v>235</v>
      </c>
      <c r="F17" s="280" t="s">
        <v>521</v>
      </c>
      <c r="G17" s="280" t="s">
        <v>522</v>
      </c>
    </row>
    <row r="18" spans="1:7" ht="15" customHeight="1" x14ac:dyDescent="0.2">
      <c r="A18" s="282" t="s">
        <v>224</v>
      </c>
      <c r="B18" s="283" t="s">
        <v>236</v>
      </c>
      <c r="C18" s="284" t="s">
        <v>237</v>
      </c>
      <c r="D18" s="312">
        <f>'Majetek vlastní'!D18+'Majetek předaný'!D18</f>
        <v>1005561.5</v>
      </c>
      <c r="E18" s="312">
        <f>'Majetek vlastní'!E18+'Majetek předaný'!E18</f>
        <v>1005561.5</v>
      </c>
      <c r="F18" s="285">
        <f t="shared" ref="F18:F27" si="0">+D18-E18</f>
        <v>0</v>
      </c>
      <c r="G18" s="315">
        <f>'Majetek vlastní'!G18+'Majetek předaný'!G18</f>
        <v>784946.89</v>
      </c>
    </row>
    <row r="19" spans="1:7" ht="15" customHeight="1" x14ac:dyDescent="0.2">
      <c r="A19" s="287" t="s">
        <v>225</v>
      </c>
      <c r="B19" s="288" t="s">
        <v>238</v>
      </c>
      <c r="C19" s="289" t="s">
        <v>239</v>
      </c>
      <c r="D19" s="313">
        <f>'Majetek vlastní'!D19+'Majetek předaný'!D19</f>
        <v>804812.04</v>
      </c>
      <c r="E19" s="313">
        <f>'Majetek vlastní'!E19+'Majetek předaný'!E19</f>
        <v>804812.04</v>
      </c>
      <c r="F19" s="290">
        <f t="shared" si="0"/>
        <v>0</v>
      </c>
      <c r="G19" s="316">
        <f>'Majetek vlastní'!G19+'Majetek předaný'!G19</f>
        <v>804812.04</v>
      </c>
    </row>
    <row r="20" spans="1:7" ht="15" customHeight="1" x14ac:dyDescent="0.2">
      <c r="A20" s="287" t="s">
        <v>226</v>
      </c>
      <c r="B20" s="288" t="s">
        <v>240</v>
      </c>
      <c r="C20" s="289" t="s">
        <v>241</v>
      </c>
      <c r="D20" s="313">
        <f>'Majetek vlastní'!D20+'Majetek předaný'!D20</f>
        <v>0</v>
      </c>
      <c r="E20" s="313">
        <f>'Majetek vlastní'!E20+'Majetek předaný'!E20</f>
        <v>0</v>
      </c>
      <c r="F20" s="290">
        <f t="shared" si="0"/>
        <v>0</v>
      </c>
      <c r="G20" s="316">
        <f>'Majetek vlastní'!G20+'Majetek předaný'!G20</f>
        <v>0</v>
      </c>
    </row>
    <row r="21" spans="1:7" ht="15" customHeight="1" x14ac:dyDescent="0.2">
      <c r="A21" s="287" t="s">
        <v>227</v>
      </c>
      <c r="B21" s="288" t="s">
        <v>189</v>
      </c>
      <c r="C21" s="289" t="s">
        <v>242</v>
      </c>
      <c r="D21" s="313">
        <f>'Majetek vlastní'!D21+'Majetek předaný'!D21</f>
        <v>348459315.25</v>
      </c>
      <c r="E21" s="313">
        <f>'Majetek vlastní'!E21+'Majetek předaný'!E21</f>
        <v>348459315.25</v>
      </c>
      <c r="F21" s="290">
        <f t="shared" si="0"/>
        <v>0</v>
      </c>
      <c r="G21" s="316">
        <f>'Majetek vlastní'!G21+'Majetek předaný'!G21</f>
        <v>76207076.939999998</v>
      </c>
    </row>
    <row r="22" spans="1:7" ht="24.95" customHeight="1" x14ac:dyDescent="0.2">
      <c r="A22" s="287" t="s">
        <v>228</v>
      </c>
      <c r="B22" s="288" t="s">
        <v>243</v>
      </c>
      <c r="C22" s="289" t="s">
        <v>244</v>
      </c>
      <c r="D22" s="313">
        <f>'Majetek vlastní'!D22+'Majetek předaný'!D22</f>
        <v>62411708.380000003</v>
      </c>
      <c r="E22" s="313">
        <f>'Majetek vlastní'!E22+'Majetek předaný'!E22</f>
        <v>62411708.380000003</v>
      </c>
      <c r="F22" s="290">
        <f t="shared" si="0"/>
        <v>0</v>
      </c>
      <c r="G22" s="316">
        <f>'Majetek vlastní'!G22+'Majetek předaný'!G22</f>
        <v>41864029.270000003</v>
      </c>
    </row>
    <row r="23" spans="1:7" ht="24.95" customHeight="1" x14ac:dyDescent="0.2">
      <c r="A23" s="287" t="s">
        <v>245</v>
      </c>
      <c r="B23" s="288" t="s">
        <v>246</v>
      </c>
      <c r="C23" s="289" t="s">
        <v>247</v>
      </c>
      <c r="D23" s="313">
        <f>'Majetek vlastní'!D23+'Majetek předaný'!D23</f>
        <v>0</v>
      </c>
      <c r="E23" s="313">
        <f>'Majetek vlastní'!E23+'Majetek předaný'!E23</f>
        <v>0</v>
      </c>
      <c r="F23" s="290">
        <f t="shared" si="0"/>
        <v>0</v>
      </c>
      <c r="G23" s="316">
        <f>'Majetek vlastní'!G23+'Majetek předaný'!G23</f>
        <v>0</v>
      </c>
    </row>
    <row r="24" spans="1:7" ht="15" customHeight="1" x14ac:dyDescent="0.2">
      <c r="A24" s="287" t="s">
        <v>248</v>
      </c>
      <c r="B24" s="288" t="s">
        <v>249</v>
      </c>
      <c r="C24" s="289" t="s">
        <v>250</v>
      </c>
      <c r="D24" s="313">
        <f>'Majetek vlastní'!D24+'Majetek předaný'!D24</f>
        <v>46617619.109999999</v>
      </c>
      <c r="E24" s="313">
        <f>'Majetek vlastní'!E24+'Majetek předaný'!E24</f>
        <v>46617619.109999999</v>
      </c>
      <c r="F24" s="290">
        <f t="shared" si="0"/>
        <v>0</v>
      </c>
      <c r="G24" s="316">
        <f>'Majetek vlastní'!G24+'Majetek předaný'!G24</f>
        <v>46617619.109999999</v>
      </c>
    </row>
    <row r="25" spans="1:7" ht="15" customHeight="1" x14ac:dyDescent="0.2">
      <c r="A25" s="287" t="s">
        <v>251</v>
      </c>
      <c r="B25" s="288" t="s">
        <v>252</v>
      </c>
      <c r="C25" s="289" t="s">
        <v>253</v>
      </c>
      <c r="D25" s="313">
        <f>'Majetek vlastní'!D25+'Majetek předaný'!D25</f>
        <v>0</v>
      </c>
      <c r="E25" s="313">
        <f>'Majetek vlastní'!E25+'Majetek předaný'!E25</f>
        <v>0</v>
      </c>
      <c r="F25" s="290">
        <f t="shared" si="0"/>
        <v>0</v>
      </c>
      <c r="G25" s="316">
        <f>'Majetek vlastní'!G25+'Majetek předaný'!G25</f>
        <v>0</v>
      </c>
    </row>
    <row r="26" spans="1:7" ht="15" customHeight="1" x14ac:dyDescent="0.2">
      <c r="A26" s="287" t="s">
        <v>254</v>
      </c>
      <c r="B26" s="288" t="s">
        <v>255</v>
      </c>
      <c r="C26" s="289" t="s">
        <v>256</v>
      </c>
      <c r="D26" s="313">
        <f>'Majetek vlastní'!D26+'Majetek předaný'!D26</f>
        <v>7479049</v>
      </c>
      <c r="E26" s="313">
        <f>'Majetek vlastní'!E26+'Majetek předaný'!E26</f>
        <v>7479049</v>
      </c>
      <c r="F26" s="290">
        <f t="shared" si="0"/>
        <v>0</v>
      </c>
      <c r="G26" s="316">
        <f>'Majetek vlastní'!G26+'Majetek předaný'!G26</f>
        <v>0</v>
      </c>
    </row>
    <row r="27" spans="1:7" ht="24.95" customHeight="1" thickBot="1" x14ac:dyDescent="0.25">
      <c r="A27" s="292" t="s">
        <v>257</v>
      </c>
      <c r="B27" s="293" t="s">
        <v>191</v>
      </c>
      <c r="C27" s="294" t="s">
        <v>258</v>
      </c>
      <c r="D27" s="314">
        <f>'Majetek vlastní'!D27+'Majetek předaný'!D27</f>
        <v>0</v>
      </c>
      <c r="E27" s="314">
        <f>'Majetek vlastní'!E27+'Majetek předaný'!E27</f>
        <v>0</v>
      </c>
      <c r="F27" s="295">
        <f t="shared" si="0"/>
        <v>0</v>
      </c>
      <c r="G27" s="317">
        <f>'Majetek vlastní'!G27+'Majetek předaný'!G27</f>
        <v>0</v>
      </c>
    </row>
    <row r="28" spans="1:7" x14ac:dyDescent="0.2">
      <c r="A28" s="297"/>
    </row>
    <row r="29" spans="1:7" x14ac:dyDescent="0.2">
      <c r="A29" s="297"/>
    </row>
    <row r="30" spans="1:7" x14ac:dyDescent="0.2">
      <c r="A30" s="297"/>
    </row>
    <row r="31" spans="1:7" x14ac:dyDescent="0.2">
      <c r="A31" s="297"/>
    </row>
    <row r="32" spans="1:7" x14ac:dyDescent="0.2">
      <c r="A32" s="297" t="s">
        <v>259</v>
      </c>
      <c r="D32" s="337">
        <f>'Popis SÚ a nákl.účtů'!B163</f>
        <v>45685</v>
      </c>
    </row>
    <row r="33" spans="1:5" x14ac:dyDescent="0.2">
      <c r="A33" s="297"/>
    </row>
    <row r="34" spans="1:5" x14ac:dyDescent="0.2">
      <c r="A34" s="297"/>
    </row>
    <row r="35" spans="1:5" x14ac:dyDescent="0.2">
      <c r="A35" s="297"/>
    </row>
    <row r="36" spans="1:5" x14ac:dyDescent="0.2">
      <c r="A36" s="297" t="s">
        <v>260</v>
      </c>
      <c r="D36" s="338" t="s">
        <v>679</v>
      </c>
    </row>
    <row r="37" spans="1:5" x14ac:dyDescent="0.2">
      <c r="A37" s="297"/>
      <c r="D37" s="59"/>
    </row>
    <row r="38" spans="1:5" x14ac:dyDescent="0.2">
      <c r="A38" s="297"/>
      <c r="D38" s="59"/>
    </row>
    <row r="39" spans="1:5" x14ac:dyDescent="0.2">
      <c r="A39" s="297"/>
      <c r="D39" s="59"/>
    </row>
    <row r="40" spans="1:5" x14ac:dyDescent="0.2">
      <c r="A40" s="297" t="s">
        <v>261</v>
      </c>
      <c r="D40" s="338" t="str">
        <f>'Popis SÚ a nákl.účtů'!B166</f>
        <v>Mgr. Hana Kubátová Ortová</v>
      </c>
      <c r="E40" s="1009"/>
    </row>
    <row r="41" spans="1:5" x14ac:dyDescent="0.2">
      <c r="A41" s="297"/>
    </row>
    <row r="42" spans="1:5" x14ac:dyDescent="0.2">
      <c r="A42" s="297"/>
    </row>
    <row r="43" spans="1:5" x14ac:dyDescent="0.2">
      <c r="A43" s="297"/>
    </row>
    <row r="44" spans="1:5" x14ac:dyDescent="0.2">
      <c r="A44" s="297"/>
    </row>
    <row r="45" spans="1:5" x14ac:dyDescent="0.2">
      <c r="A45" s="297"/>
    </row>
    <row r="46" spans="1:5" x14ac:dyDescent="0.2">
      <c r="A46" s="297"/>
    </row>
    <row r="47" spans="1:5" x14ac:dyDescent="0.2">
      <c r="A47" s="297"/>
    </row>
    <row r="48" spans="1:5" x14ac:dyDescent="0.2">
      <c r="A48" s="297"/>
    </row>
    <row r="49" spans="1:1" x14ac:dyDescent="0.2">
      <c r="A49" s="297"/>
    </row>
    <row r="50" spans="1:1" x14ac:dyDescent="0.2">
      <c r="A50" s="297"/>
    </row>
  </sheetData>
  <mergeCells count="5">
    <mergeCell ref="A1:H1"/>
    <mergeCell ref="D4:F4"/>
    <mergeCell ref="A10:H10"/>
    <mergeCell ref="A11:H11"/>
    <mergeCell ref="A5:H5"/>
  </mergeCells>
  <pageMargins left="0.78740157499999996" right="0.78740157499999996" top="0.984251969" bottom="0.984251969" header="0.4921259845" footer="0.4921259845"/>
  <pageSetup paperSize="9" scale="77" orientation="portrait" r:id="rId1"/>
  <headerFooter alignWithMargins="0">
    <oddFooter>&amp;C3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H50"/>
  <sheetViews>
    <sheetView topLeftCell="A10" workbookViewId="0">
      <selection activeCell="I36" sqref="I36"/>
    </sheetView>
  </sheetViews>
  <sheetFormatPr defaultRowHeight="12.75" x14ac:dyDescent="0.2"/>
  <cols>
    <col min="1" max="1" width="5.7109375" customWidth="1"/>
    <col min="2" max="2" width="16" customWidth="1"/>
    <col min="3" max="3" width="5.140625" style="34" customWidth="1"/>
    <col min="4" max="4" width="14.5703125" customWidth="1"/>
    <col min="5" max="6" width="13.7109375" customWidth="1"/>
    <col min="7" max="7" width="12.140625" customWidth="1"/>
    <col min="8" max="8" width="15.7109375" customWidth="1"/>
  </cols>
  <sheetData>
    <row r="1" spans="1:8" ht="14.25" x14ac:dyDescent="0.2">
      <c r="A1" s="1207"/>
      <c r="B1" s="1207"/>
      <c r="C1" s="1207"/>
      <c r="D1" s="1207"/>
      <c r="E1" s="1207"/>
      <c r="F1" s="1207"/>
      <c r="G1" s="1207"/>
      <c r="H1" s="1207"/>
    </row>
    <row r="2" spans="1:8" ht="15" x14ac:dyDescent="0.2">
      <c r="A2" s="273"/>
      <c r="H2" s="274"/>
    </row>
    <row r="3" spans="1:8" ht="15" x14ac:dyDescent="0.2">
      <c r="A3" s="273"/>
      <c r="H3" s="274"/>
    </row>
    <row r="4" spans="1:8" ht="14.25" x14ac:dyDescent="0.2">
      <c r="A4" s="273"/>
      <c r="D4" s="1208" t="s">
        <v>232</v>
      </c>
      <c r="E4" s="1208"/>
      <c r="F4" s="1208"/>
      <c r="H4" s="479" t="str">
        <f>'Popis SÚ a nákl.účtů'!D2</f>
        <v>číslo org.: 1437</v>
      </c>
    </row>
    <row r="5" spans="1:8" ht="26.25" customHeight="1" x14ac:dyDescent="0.25">
      <c r="A5" s="1211" t="str">
        <f>'Popis SÚ a nákl.účtů'!C3</f>
        <v>Střední zdravotnická škola  a Střední odborná škola, Česká Lípa, příspěvková organizace</v>
      </c>
      <c r="B5" s="1212"/>
      <c r="C5" s="1212"/>
      <c r="D5" s="1212"/>
      <c r="E5" s="1212"/>
      <c r="F5" s="1212"/>
      <c r="G5" s="1212"/>
      <c r="H5" s="1212"/>
    </row>
    <row r="6" spans="1:8" ht="15" x14ac:dyDescent="0.2">
      <c r="A6" s="275"/>
      <c r="H6" s="274"/>
    </row>
    <row r="7" spans="1:8" ht="15" x14ac:dyDescent="0.2">
      <c r="A7" s="275"/>
      <c r="H7" s="274"/>
    </row>
    <row r="8" spans="1:8" ht="14.25" x14ac:dyDescent="0.2">
      <c r="A8" s="276"/>
    </row>
    <row r="9" spans="1:8" ht="15.75" x14ac:dyDescent="0.25">
      <c r="A9" s="277"/>
      <c r="E9" s="277" t="s">
        <v>229</v>
      </c>
    </row>
    <row r="10" spans="1:8" ht="14.25" x14ac:dyDescent="0.2">
      <c r="A10" s="1209" t="s">
        <v>517</v>
      </c>
      <c r="B10" s="1209"/>
      <c r="C10" s="1209"/>
      <c r="D10" s="1209"/>
      <c r="E10" s="1209"/>
      <c r="F10" s="1209"/>
      <c r="G10" s="1209"/>
      <c r="H10" s="1209"/>
    </row>
    <row r="11" spans="1:8" x14ac:dyDescent="0.2">
      <c r="A11" s="1210"/>
      <c r="B11" s="1210"/>
      <c r="C11" s="1210"/>
      <c r="D11" s="1210"/>
      <c r="E11" s="1210"/>
      <c r="F11" s="1210"/>
      <c r="G11" s="1210"/>
      <c r="H11" s="1210"/>
    </row>
    <row r="12" spans="1:8" x14ac:dyDescent="0.2">
      <c r="A12" s="278"/>
    </row>
    <row r="13" spans="1:8" x14ac:dyDescent="0.2">
      <c r="A13" s="278"/>
    </row>
    <row r="14" spans="1:8" x14ac:dyDescent="0.2">
      <c r="A14" s="278"/>
    </row>
    <row r="15" spans="1:8" x14ac:dyDescent="0.2">
      <c r="A15" s="278"/>
    </row>
    <row r="16" spans="1:8" ht="13.5" thickBot="1" x14ac:dyDescent="0.25">
      <c r="A16" s="278"/>
    </row>
    <row r="17" spans="1:7" ht="26.25" thickBot="1" x14ac:dyDescent="0.25">
      <c r="A17" s="279" t="s">
        <v>233</v>
      </c>
      <c r="B17" s="280" t="s">
        <v>230</v>
      </c>
      <c r="C17" s="281" t="s">
        <v>231</v>
      </c>
      <c r="D17" s="280" t="s">
        <v>234</v>
      </c>
      <c r="E17" s="280" t="s">
        <v>235</v>
      </c>
      <c r="F17" s="280" t="s">
        <v>518</v>
      </c>
      <c r="G17" s="280" t="s">
        <v>519</v>
      </c>
    </row>
    <row r="18" spans="1:7" ht="15" customHeight="1" x14ac:dyDescent="0.2">
      <c r="A18" s="282" t="s">
        <v>224</v>
      </c>
      <c r="B18" s="283" t="s">
        <v>236</v>
      </c>
      <c r="C18" s="284" t="s">
        <v>237</v>
      </c>
      <c r="D18" s="285">
        <v>0</v>
      </c>
      <c r="E18" s="285">
        <v>0</v>
      </c>
      <c r="F18" s="285">
        <f t="shared" ref="F18:F27" si="0">+D18-E18</f>
        <v>0</v>
      </c>
      <c r="G18" s="286">
        <v>0</v>
      </c>
    </row>
    <row r="19" spans="1:7" ht="15" customHeight="1" x14ac:dyDescent="0.2">
      <c r="A19" s="287" t="s">
        <v>225</v>
      </c>
      <c r="B19" s="288" t="s">
        <v>238</v>
      </c>
      <c r="C19" s="289" t="s">
        <v>239</v>
      </c>
      <c r="D19" s="290">
        <v>0</v>
      </c>
      <c r="E19" s="290">
        <v>0</v>
      </c>
      <c r="F19" s="290">
        <f t="shared" si="0"/>
        <v>0</v>
      </c>
      <c r="G19" s="291">
        <v>0</v>
      </c>
    </row>
    <row r="20" spans="1:7" ht="15" customHeight="1" x14ac:dyDescent="0.2">
      <c r="A20" s="287" t="s">
        <v>226</v>
      </c>
      <c r="B20" s="288" t="s">
        <v>240</v>
      </c>
      <c r="C20" s="289" t="s">
        <v>241</v>
      </c>
      <c r="D20" s="290">
        <v>0</v>
      </c>
      <c r="E20" s="290">
        <v>0</v>
      </c>
      <c r="F20" s="290">
        <f t="shared" si="0"/>
        <v>0</v>
      </c>
      <c r="G20" s="291">
        <v>0</v>
      </c>
    </row>
    <row r="21" spans="1:7" ht="15" customHeight="1" x14ac:dyDescent="0.2">
      <c r="A21" s="287" t="s">
        <v>227</v>
      </c>
      <c r="B21" s="288" t="s">
        <v>189</v>
      </c>
      <c r="C21" s="289" t="s">
        <v>242</v>
      </c>
      <c r="D21" s="290">
        <v>0</v>
      </c>
      <c r="E21" s="290">
        <v>0</v>
      </c>
      <c r="F21" s="290">
        <f t="shared" si="0"/>
        <v>0</v>
      </c>
      <c r="G21" s="291">
        <v>0</v>
      </c>
    </row>
    <row r="22" spans="1:7" ht="24.95" customHeight="1" x14ac:dyDescent="0.2">
      <c r="A22" s="287" t="s">
        <v>228</v>
      </c>
      <c r="B22" s="288" t="s">
        <v>243</v>
      </c>
      <c r="C22" s="289" t="s">
        <v>244</v>
      </c>
      <c r="D22" s="290">
        <v>0</v>
      </c>
      <c r="E22" s="290">
        <v>0</v>
      </c>
      <c r="F22" s="290">
        <f t="shared" si="0"/>
        <v>0</v>
      </c>
      <c r="G22" s="291">
        <v>0</v>
      </c>
    </row>
    <row r="23" spans="1:7" ht="24.95" customHeight="1" x14ac:dyDescent="0.2">
      <c r="A23" s="287" t="s">
        <v>245</v>
      </c>
      <c r="B23" s="288" t="s">
        <v>246</v>
      </c>
      <c r="C23" s="289" t="s">
        <v>247</v>
      </c>
      <c r="D23" s="290">
        <v>0</v>
      </c>
      <c r="E23" s="290">
        <v>0</v>
      </c>
      <c r="F23" s="290">
        <f t="shared" si="0"/>
        <v>0</v>
      </c>
      <c r="G23" s="291">
        <v>0</v>
      </c>
    </row>
    <row r="24" spans="1:7" ht="15" customHeight="1" x14ac:dyDescent="0.2">
      <c r="A24" s="287" t="s">
        <v>248</v>
      </c>
      <c r="B24" s="288" t="s">
        <v>249</v>
      </c>
      <c r="C24" s="289" t="s">
        <v>250</v>
      </c>
      <c r="D24" s="290">
        <v>723764.8</v>
      </c>
      <c r="E24" s="290">
        <v>723764.8</v>
      </c>
      <c r="F24" s="290">
        <f t="shared" si="0"/>
        <v>0</v>
      </c>
      <c r="G24" s="291">
        <v>723764.8</v>
      </c>
    </row>
    <row r="25" spans="1:7" ht="15" customHeight="1" x14ac:dyDescent="0.2">
      <c r="A25" s="287" t="s">
        <v>251</v>
      </c>
      <c r="B25" s="288" t="s">
        <v>252</v>
      </c>
      <c r="C25" s="289" t="s">
        <v>253</v>
      </c>
      <c r="D25" s="290">
        <v>0</v>
      </c>
      <c r="E25" s="290">
        <v>0</v>
      </c>
      <c r="F25" s="290">
        <f t="shared" si="0"/>
        <v>0</v>
      </c>
      <c r="G25" s="291">
        <v>0</v>
      </c>
    </row>
    <row r="26" spans="1:7" ht="15" customHeight="1" x14ac:dyDescent="0.2">
      <c r="A26" s="287" t="s">
        <v>254</v>
      </c>
      <c r="B26" s="288" t="s">
        <v>255</v>
      </c>
      <c r="C26" s="289" t="s">
        <v>256</v>
      </c>
      <c r="D26" s="290">
        <v>0</v>
      </c>
      <c r="E26" s="290">
        <v>0</v>
      </c>
      <c r="F26" s="290">
        <f t="shared" si="0"/>
        <v>0</v>
      </c>
      <c r="G26" s="291">
        <v>0</v>
      </c>
    </row>
    <row r="27" spans="1:7" ht="24.95" customHeight="1" thickBot="1" x14ac:dyDescent="0.25">
      <c r="A27" s="292" t="s">
        <v>257</v>
      </c>
      <c r="B27" s="293" t="s">
        <v>191</v>
      </c>
      <c r="C27" s="294" t="s">
        <v>258</v>
      </c>
      <c r="D27" s="295">
        <v>0</v>
      </c>
      <c r="E27" s="295">
        <v>0</v>
      </c>
      <c r="F27" s="295">
        <f t="shared" si="0"/>
        <v>0</v>
      </c>
      <c r="G27" s="296">
        <v>0</v>
      </c>
    </row>
    <row r="28" spans="1:7" x14ac:dyDescent="0.2">
      <c r="A28" s="297"/>
    </row>
    <row r="29" spans="1:7" x14ac:dyDescent="0.2">
      <c r="A29" s="297"/>
    </row>
    <row r="30" spans="1:7" x14ac:dyDescent="0.2">
      <c r="A30" s="297"/>
    </row>
    <row r="31" spans="1:7" x14ac:dyDescent="0.2">
      <c r="A31" s="297"/>
    </row>
    <row r="32" spans="1:7" x14ac:dyDescent="0.2">
      <c r="A32" s="297" t="s">
        <v>259</v>
      </c>
      <c r="D32" s="337">
        <f>'Popis SÚ a nákl.účtů'!B163</f>
        <v>45685</v>
      </c>
    </row>
    <row r="33" spans="1:5" x14ac:dyDescent="0.2">
      <c r="A33" s="297"/>
      <c r="D33" s="59"/>
    </row>
    <row r="34" spans="1:5" x14ac:dyDescent="0.2">
      <c r="A34" s="297"/>
      <c r="D34" s="59"/>
    </row>
    <row r="35" spans="1:5" x14ac:dyDescent="0.2">
      <c r="A35" s="297"/>
      <c r="D35" s="59"/>
    </row>
    <row r="36" spans="1:5" x14ac:dyDescent="0.2">
      <c r="A36" s="297" t="s">
        <v>260</v>
      </c>
      <c r="D36" s="338" t="s">
        <v>679</v>
      </c>
    </row>
    <row r="37" spans="1:5" x14ac:dyDescent="0.2">
      <c r="A37" s="297"/>
      <c r="D37" s="59"/>
    </row>
    <row r="38" spans="1:5" x14ac:dyDescent="0.2">
      <c r="A38" s="297"/>
      <c r="D38" s="59"/>
    </row>
    <row r="39" spans="1:5" x14ac:dyDescent="0.2">
      <c r="A39" s="297"/>
      <c r="D39" s="59"/>
    </row>
    <row r="40" spans="1:5" x14ac:dyDescent="0.2">
      <c r="A40" s="297" t="s">
        <v>261</v>
      </c>
      <c r="D40" s="338" t="str">
        <f>'Popis SÚ a nákl.účtů'!B166</f>
        <v>Mgr. Hana Kubátová Ortová</v>
      </c>
      <c r="E40" s="338"/>
    </row>
    <row r="41" spans="1:5" x14ac:dyDescent="0.2">
      <c r="A41" s="297"/>
    </row>
    <row r="42" spans="1:5" x14ac:dyDescent="0.2">
      <c r="A42" s="297"/>
    </row>
    <row r="43" spans="1:5" x14ac:dyDescent="0.2">
      <c r="A43" s="297"/>
    </row>
    <row r="44" spans="1:5" x14ac:dyDescent="0.2">
      <c r="A44" s="297"/>
    </row>
    <row r="45" spans="1:5" x14ac:dyDescent="0.2">
      <c r="A45" s="297"/>
    </row>
    <row r="46" spans="1:5" x14ac:dyDescent="0.2">
      <c r="A46" s="297"/>
    </row>
    <row r="47" spans="1:5" x14ac:dyDescent="0.2">
      <c r="A47" s="297"/>
    </row>
    <row r="48" spans="1:5" x14ac:dyDescent="0.2">
      <c r="A48" s="297"/>
    </row>
    <row r="49" spans="1:1" x14ac:dyDescent="0.2">
      <c r="A49" s="297"/>
    </row>
    <row r="50" spans="1:1" x14ac:dyDescent="0.2">
      <c r="A50" s="297"/>
    </row>
  </sheetData>
  <mergeCells count="5">
    <mergeCell ref="A1:H1"/>
    <mergeCell ref="D4:F4"/>
    <mergeCell ref="A10:H10"/>
    <mergeCell ref="A11:H11"/>
    <mergeCell ref="A5:H5"/>
  </mergeCells>
  <pageMargins left="0.78740157499999996" right="0.78740157499999996" top="0.984251969" bottom="0.984251969" header="0.4921259845" footer="0.4921259845"/>
  <pageSetup paperSize="9" scale="90" orientation="portrait" r:id="rId1"/>
  <headerFooter alignWithMargins="0">
    <oddFooter>&amp;C2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H50"/>
  <sheetViews>
    <sheetView topLeftCell="A8" workbookViewId="0">
      <selection activeCell="G39" sqref="G39"/>
    </sheetView>
  </sheetViews>
  <sheetFormatPr defaultRowHeight="12.75" x14ac:dyDescent="0.2"/>
  <cols>
    <col min="1" max="1" width="5.7109375" customWidth="1"/>
    <col min="2" max="2" width="16" customWidth="1"/>
    <col min="3" max="3" width="5.140625" style="34" customWidth="1"/>
    <col min="4" max="6" width="13.7109375" customWidth="1"/>
    <col min="7" max="7" width="14.42578125" customWidth="1"/>
    <col min="8" max="8" width="16.5703125" customWidth="1"/>
    <col min="14" max="14" width="13.85546875" customWidth="1"/>
  </cols>
  <sheetData>
    <row r="1" spans="1:8" ht="14.25" x14ac:dyDescent="0.2">
      <c r="A1" s="1207"/>
      <c r="B1" s="1207"/>
      <c r="C1" s="1207"/>
      <c r="D1" s="1207"/>
      <c r="E1" s="1207"/>
      <c r="F1" s="1207"/>
      <c r="G1" s="1207"/>
      <c r="H1" s="1207"/>
    </row>
    <row r="2" spans="1:8" ht="15" x14ac:dyDescent="0.2">
      <c r="A2" s="273"/>
      <c r="H2" s="274"/>
    </row>
    <row r="3" spans="1:8" ht="15" x14ac:dyDescent="0.2">
      <c r="A3" s="273"/>
      <c r="H3" s="274"/>
    </row>
    <row r="4" spans="1:8" ht="14.25" x14ac:dyDescent="0.2">
      <c r="A4" s="273"/>
      <c r="D4" s="1208" t="s">
        <v>232</v>
      </c>
      <c r="E4" s="1208"/>
      <c r="F4" s="1208"/>
      <c r="H4" s="479" t="str">
        <f>'Popis SÚ a nákl.účtů'!D2</f>
        <v>číslo org.: 1437</v>
      </c>
    </row>
    <row r="5" spans="1:8" ht="27.75" customHeight="1" x14ac:dyDescent="0.25">
      <c r="A5" s="1211" t="str">
        <f>'Popis SÚ a nákl.účtů'!C3</f>
        <v>Střední zdravotnická škola  a Střední odborná škola, Česká Lípa, příspěvková organizace</v>
      </c>
      <c r="B5" s="1212"/>
      <c r="C5" s="1212"/>
      <c r="D5" s="1212"/>
      <c r="E5" s="1212"/>
      <c r="F5" s="1212"/>
      <c r="G5" s="1212"/>
      <c r="H5" s="1212"/>
    </row>
    <row r="6" spans="1:8" ht="15" x14ac:dyDescent="0.2">
      <c r="A6" s="275"/>
      <c r="H6" s="274"/>
    </row>
    <row r="7" spans="1:8" ht="15" x14ac:dyDescent="0.2">
      <c r="A7" s="275"/>
      <c r="H7" s="274"/>
    </row>
    <row r="8" spans="1:8" ht="14.25" x14ac:dyDescent="0.2">
      <c r="A8" s="276"/>
    </row>
    <row r="9" spans="1:8" ht="15.75" x14ac:dyDescent="0.25">
      <c r="A9" s="277"/>
      <c r="E9" s="277" t="s">
        <v>229</v>
      </c>
    </row>
    <row r="10" spans="1:8" ht="14.25" x14ac:dyDescent="0.2">
      <c r="A10" s="1209" t="s">
        <v>523</v>
      </c>
      <c r="B10" s="1209"/>
      <c r="C10" s="1209"/>
      <c r="D10" s="1209"/>
      <c r="E10" s="1209"/>
      <c r="F10" s="1209"/>
      <c r="G10" s="1209"/>
      <c r="H10" s="1209"/>
    </row>
    <row r="11" spans="1:8" x14ac:dyDescent="0.2">
      <c r="A11" s="1210"/>
      <c r="B11" s="1210"/>
      <c r="C11" s="1210"/>
      <c r="D11" s="1210"/>
      <c r="E11" s="1210"/>
      <c r="F11" s="1210"/>
      <c r="G11" s="1210"/>
      <c r="H11" s="1210"/>
    </row>
    <row r="12" spans="1:8" x14ac:dyDescent="0.2">
      <c r="A12" s="278"/>
    </row>
    <row r="13" spans="1:8" x14ac:dyDescent="0.2">
      <c r="A13" s="278"/>
    </row>
    <row r="14" spans="1:8" x14ac:dyDescent="0.2">
      <c r="A14" s="278"/>
    </row>
    <row r="15" spans="1:8" x14ac:dyDescent="0.2">
      <c r="A15" s="278"/>
    </row>
    <row r="16" spans="1:8" ht="13.5" thickBot="1" x14ac:dyDescent="0.25">
      <c r="A16" s="278"/>
    </row>
    <row r="17" spans="1:7" ht="26.25" thickBot="1" x14ac:dyDescent="0.25">
      <c r="A17" s="279" t="s">
        <v>233</v>
      </c>
      <c r="B17" s="280" t="s">
        <v>230</v>
      </c>
      <c r="C17" s="281" t="s">
        <v>231</v>
      </c>
      <c r="D17" s="280" t="s">
        <v>234</v>
      </c>
      <c r="E17" s="280" t="s">
        <v>235</v>
      </c>
      <c r="F17" s="280" t="s">
        <v>518</v>
      </c>
      <c r="G17" s="280" t="s">
        <v>524</v>
      </c>
    </row>
    <row r="18" spans="1:7" ht="15" customHeight="1" x14ac:dyDescent="0.2">
      <c r="A18" s="282" t="s">
        <v>224</v>
      </c>
      <c r="B18" s="283" t="s">
        <v>236</v>
      </c>
      <c r="C18" s="284" t="s">
        <v>237</v>
      </c>
      <c r="D18" s="285">
        <v>1005561.5</v>
      </c>
      <c r="E18" s="285">
        <v>1005561.5</v>
      </c>
      <c r="F18" s="285">
        <f t="shared" ref="F18:F27" si="0">+D18-E18</f>
        <v>0</v>
      </c>
      <c r="G18" s="286">
        <v>784946.89</v>
      </c>
    </row>
    <row r="19" spans="1:7" ht="15" customHeight="1" x14ac:dyDescent="0.2">
      <c r="A19" s="287" t="s">
        <v>225</v>
      </c>
      <c r="B19" s="288" t="s">
        <v>238</v>
      </c>
      <c r="C19" s="289" t="s">
        <v>239</v>
      </c>
      <c r="D19" s="290">
        <v>804812.04</v>
      </c>
      <c r="E19" s="290">
        <v>804812.04</v>
      </c>
      <c r="F19" s="290">
        <f t="shared" si="0"/>
        <v>0</v>
      </c>
      <c r="G19" s="291">
        <v>804812.04</v>
      </c>
    </row>
    <row r="20" spans="1:7" ht="15" customHeight="1" x14ac:dyDescent="0.2">
      <c r="A20" s="287" t="s">
        <v>226</v>
      </c>
      <c r="B20" s="288" t="s">
        <v>240</v>
      </c>
      <c r="C20" s="289" t="s">
        <v>241</v>
      </c>
      <c r="D20" s="290">
        <v>0</v>
      </c>
      <c r="E20" s="290">
        <v>0</v>
      </c>
      <c r="F20" s="290">
        <f t="shared" si="0"/>
        <v>0</v>
      </c>
      <c r="G20" s="291">
        <v>0</v>
      </c>
    </row>
    <row r="21" spans="1:7" ht="15" customHeight="1" x14ac:dyDescent="0.2">
      <c r="A21" s="287" t="s">
        <v>227</v>
      </c>
      <c r="B21" s="288" t="s">
        <v>189</v>
      </c>
      <c r="C21" s="289" t="s">
        <v>242</v>
      </c>
      <c r="D21" s="290">
        <v>348459315.25</v>
      </c>
      <c r="E21" s="290">
        <v>348459315.25</v>
      </c>
      <c r="F21" s="290">
        <f t="shared" si="0"/>
        <v>0</v>
      </c>
      <c r="G21" s="291">
        <v>76207076.939999998</v>
      </c>
    </row>
    <row r="22" spans="1:7" ht="24.95" customHeight="1" x14ac:dyDescent="0.2">
      <c r="A22" s="287" t="s">
        <v>228</v>
      </c>
      <c r="B22" s="288" t="s">
        <v>243</v>
      </c>
      <c r="C22" s="289" t="s">
        <v>244</v>
      </c>
      <c r="D22" s="290">
        <v>62411708.380000003</v>
      </c>
      <c r="E22" s="290">
        <v>62411708.380000003</v>
      </c>
      <c r="F22" s="290">
        <f t="shared" si="0"/>
        <v>0</v>
      </c>
      <c r="G22" s="291">
        <v>41864029.270000003</v>
      </c>
    </row>
    <row r="23" spans="1:7" ht="24.95" customHeight="1" x14ac:dyDescent="0.2">
      <c r="A23" s="287" t="s">
        <v>245</v>
      </c>
      <c r="B23" s="288" t="s">
        <v>246</v>
      </c>
      <c r="C23" s="289" t="s">
        <v>247</v>
      </c>
      <c r="D23" s="290">
        <v>0</v>
      </c>
      <c r="E23" s="290">
        <v>0</v>
      </c>
      <c r="F23" s="290">
        <f t="shared" si="0"/>
        <v>0</v>
      </c>
      <c r="G23" s="291">
        <v>0</v>
      </c>
    </row>
    <row r="24" spans="1:7" ht="15" customHeight="1" x14ac:dyDescent="0.2">
      <c r="A24" s="287" t="s">
        <v>248</v>
      </c>
      <c r="B24" s="288" t="s">
        <v>249</v>
      </c>
      <c r="C24" s="289" t="s">
        <v>250</v>
      </c>
      <c r="D24" s="290">
        <v>45893854.310000002</v>
      </c>
      <c r="E24" s="290">
        <v>45893854.310000002</v>
      </c>
      <c r="F24" s="290">
        <f t="shared" si="0"/>
        <v>0</v>
      </c>
      <c r="G24" s="291">
        <v>45893854.310000002</v>
      </c>
    </row>
    <row r="25" spans="1:7" ht="15" customHeight="1" x14ac:dyDescent="0.2">
      <c r="A25" s="287" t="s">
        <v>251</v>
      </c>
      <c r="B25" s="288" t="s">
        <v>252</v>
      </c>
      <c r="C25" s="289" t="s">
        <v>253</v>
      </c>
      <c r="D25" s="290">
        <v>0</v>
      </c>
      <c r="E25" s="290">
        <v>0</v>
      </c>
      <c r="F25" s="290">
        <f t="shared" si="0"/>
        <v>0</v>
      </c>
      <c r="G25" s="291">
        <v>0</v>
      </c>
    </row>
    <row r="26" spans="1:7" ht="15" customHeight="1" x14ac:dyDescent="0.2">
      <c r="A26" s="287" t="s">
        <v>254</v>
      </c>
      <c r="B26" s="288" t="s">
        <v>255</v>
      </c>
      <c r="C26" s="289" t="s">
        <v>256</v>
      </c>
      <c r="D26" s="290">
        <v>7479049</v>
      </c>
      <c r="E26" s="290">
        <v>7479049</v>
      </c>
      <c r="F26" s="290">
        <f t="shared" si="0"/>
        <v>0</v>
      </c>
      <c r="G26" s="291">
        <v>0</v>
      </c>
    </row>
    <row r="27" spans="1:7" ht="24.95" customHeight="1" thickBot="1" x14ac:dyDescent="0.25">
      <c r="A27" s="292" t="s">
        <v>257</v>
      </c>
      <c r="B27" s="293" t="s">
        <v>191</v>
      </c>
      <c r="C27" s="294" t="s">
        <v>258</v>
      </c>
      <c r="D27" s="295">
        <v>0</v>
      </c>
      <c r="E27" s="295">
        <v>0</v>
      </c>
      <c r="F27" s="295">
        <f t="shared" si="0"/>
        <v>0</v>
      </c>
      <c r="G27" s="296">
        <v>0</v>
      </c>
    </row>
    <row r="28" spans="1:7" x14ac:dyDescent="0.2">
      <c r="A28" s="297"/>
    </row>
    <row r="29" spans="1:7" x14ac:dyDescent="0.2">
      <c r="A29" s="297"/>
    </row>
    <row r="30" spans="1:7" x14ac:dyDescent="0.2">
      <c r="A30" s="297"/>
    </row>
    <row r="31" spans="1:7" x14ac:dyDescent="0.2">
      <c r="A31" s="297"/>
    </row>
    <row r="32" spans="1:7" x14ac:dyDescent="0.2">
      <c r="A32" s="297" t="s">
        <v>259</v>
      </c>
      <c r="D32" s="337">
        <f>'Popis SÚ a nákl.účtů'!B163</f>
        <v>45685</v>
      </c>
    </row>
    <row r="33" spans="1:5" x14ac:dyDescent="0.2">
      <c r="A33" s="297"/>
      <c r="D33" s="59"/>
    </row>
    <row r="34" spans="1:5" x14ac:dyDescent="0.2">
      <c r="A34" s="297"/>
      <c r="D34" s="59"/>
    </row>
    <row r="35" spans="1:5" x14ac:dyDescent="0.2">
      <c r="A35" s="297"/>
      <c r="D35" s="59"/>
    </row>
    <row r="36" spans="1:5" x14ac:dyDescent="0.2">
      <c r="A36" s="297" t="s">
        <v>260</v>
      </c>
      <c r="D36" s="338" t="str">
        <f>'Popis SÚ a nákl.účtů'!B164</f>
        <v>Iva Luňáková</v>
      </c>
    </row>
    <row r="37" spans="1:5" x14ac:dyDescent="0.2">
      <c r="A37" s="297"/>
      <c r="D37" s="59"/>
    </row>
    <row r="38" spans="1:5" x14ac:dyDescent="0.2">
      <c r="A38" s="297"/>
      <c r="D38" s="59"/>
    </row>
    <row r="39" spans="1:5" x14ac:dyDescent="0.2">
      <c r="A39" s="297"/>
      <c r="D39" s="59"/>
    </row>
    <row r="40" spans="1:5" x14ac:dyDescent="0.2">
      <c r="A40" s="297" t="s">
        <v>261</v>
      </c>
      <c r="D40" s="338" t="str">
        <f>'Popis SÚ a nákl.účtů'!B166</f>
        <v>Mgr. Hana Kubátová Ortová</v>
      </c>
      <c r="E40" s="338"/>
    </row>
    <row r="41" spans="1:5" x14ac:dyDescent="0.2">
      <c r="A41" s="297"/>
    </row>
    <row r="42" spans="1:5" x14ac:dyDescent="0.2">
      <c r="A42" s="297"/>
    </row>
    <row r="43" spans="1:5" x14ac:dyDescent="0.2">
      <c r="A43" s="297"/>
    </row>
    <row r="44" spans="1:5" x14ac:dyDescent="0.2">
      <c r="A44" s="297"/>
    </row>
    <row r="45" spans="1:5" x14ac:dyDescent="0.2">
      <c r="A45" s="297"/>
    </row>
    <row r="46" spans="1:5" x14ac:dyDescent="0.2">
      <c r="A46" s="297"/>
    </row>
    <row r="47" spans="1:5" x14ac:dyDescent="0.2">
      <c r="A47" s="297"/>
    </row>
    <row r="48" spans="1:5" x14ac:dyDescent="0.2">
      <c r="A48" s="297"/>
    </row>
    <row r="49" spans="1:1" x14ac:dyDescent="0.2">
      <c r="A49" s="297"/>
    </row>
    <row r="50" spans="1:1" x14ac:dyDescent="0.2">
      <c r="A50" s="297"/>
    </row>
  </sheetData>
  <mergeCells count="5">
    <mergeCell ref="A1:H1"/>
    <mergeCell ref="D4:F4"/>
    <mergeCell ref="A10:H10"/>
    <mergeCell ref="A11:H11"/>
    <mergeCell ref="A5:H5"/>
  </mergeCells>
  <pageMargins left="0.78740157499999996" right="0.78740157499999996" top="0.984251969" bottom="0.984251969" header="0.4921259845" footer="0.4921259845"/>
  <pageSetup paperSize="9" scale="87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topLeftCell="A4" workbookViewId="0">
      <selection activeCell="B11" sqref="B11"/>
    </sheetView>
  </sheetViews>
  <sheetFormatPr defaultRowHeight="12.75" x14ac:dyDescent="0.2"/>
  <cols>
    <col min="1" max="1" width="47.5703125" customWidth="1"/>
    <col min="2" max="2" width="30.28515625" customWidth="1"/>
    <col min="3" max="3" width="31.28515625" customWidth="1"/>
    <col min="4" max="4" width="17.7109375" customWidth="1"/>
    <col min="5" max="5" width="3.85546875" customWidth="1"/>
    <col min="6" max="6" width="24" customWidth="1"/>
    <col min="7" max="7" width="19.28515625" customWidth="1"/>
    <col min="8" max="8" width="46.28515625" customWidth="1"/>
  </cols>
  <sheetData>
    <row r="1" spans="1:8" ht="26.25" x14ac:dyDescent="0.4">
      <c r="A1" s="298" t="s">
        <v>404</v>
      </c>
      <c r="B1" s="21"/>
      <c r="D1" s="253" t="str">
        <f>'Popis SÚ a nákl.účtů'!D2</f>
        <v>číslo org.: 1437</v>
      </c>
    </row>
    <row r="2" spans="1:8" ht="54.6" customHeight="1" x14ac:dyDescent="0.25">
      <c r="A2" t="s">
        <v>462</v>
      </c>
      <c r="B2" s="1215" t="str">
        <f>'Popis SÚ a nákl.účtů'!C3</f>
        <v>Střední zdravotnická škola  a Střední odborná škola, Česká Lípa, příspěvková organizace</v>
      </c>
      <c r="C2" s="1216"/>
      <c r="D2" s="581"/>
      <c r="E2" s="581"/>
      <c r="F2" s="581"/>
      <c r="G2" s="581"/>
      <c r="H2" s="581"/>
    </row>
    <row r="4" spans="1:8" ht="13.5" thickBot="1" x14ac:dyDescent="0.25"/>
    <row r="5" spans="1:8" ht="39" customHeight="1" thickBot="1" x14ac:dyDescent="0.25">
      <c r="A5" s="531"/>
      <c r="B5" s="715" t="s">
        <v>525</v>
      </c>
      <c r="C5" s="716" t="s">
        <v>526</v>
      </c>
      <c r="E5" s="631"/>
      <c r="F5" s="631"/>
      <c r="G5" s="631"/>
      <c r="H5" s="1"/>
    </row>
    <row r="6" spans="1:8" ht="51" customHeight="1" thickBot="1" x14ac:dyDescent="0.25">
      <c r="A6" s="635" t="s">
        <v>406</v>
      </c>
      <c r="B6" s="6">
        <f>C12/0.19</f>
        <v>0</v>
      </c>
      <c r="C6" s="35">
        <v>0</v>
      </c>
      <c r="E6" s="631"/>
      <c r="F6" s="631"/>
      <c r="G6" s="631"/>
      <c r="H6" s="1"/>
    </row>
    <row r="7" spans="1:8" ht="51" customHeight="1" thickBot="1" x14ac:dyDescent="0.25">
      <c r="A7" s="635" t="s">
        <v>405</v>
      </c>
      <c r="B7" s="6">
        <v>591385</v>
      </c>
      <c r="C7" s="961">
        <v>1000000</v>
      </c>
      <c r="D7" s="3"/>
      <c r="E7" s="632"/>
      <c r="F7" s="3"/>
      <c r="G7" s="3"/>
      <c r="H7" s="633"/>
    </row>
    <row r="8" spans="1:8" ht="51" customHeight="1" thickBot="1" x14ac:dyDescent="0.25">
      <c r="A8" s="637" t="s">
        <v>466</v>
      </c>
      <c r="B8" s="634">
        <v>124191</v>
      </c>
      <c r="C8" s="39">
        <v>190000</v>
      </c>
      <c r="D8" s="3"/>
      <c r="E8" s="632"/>
      <c r="F8" s="3"/>
      <c r="G8" s="3"/>
      <c r="H8" s="633"/>
    </row>
    <row r="9" spans="1:8" ht="49.5" customHeight="1" thickBot="1" x14ac:dyDescent="0.25">
      <c r="A9" s="719" t="s">
        <v>527</v>
      </c>
      <c r="B9" s="1213" t="s">
        <v>715</v>
      </c>
      <c r="C9" s="1214"/>
      <c r="D9" s="3"/>
      <c r="E9" s="632"/>
      <c r="F9" s="3"/>
      <c r="G9" s="3"/>
      <c r="H9" s="633"/>
    </row>
    <row r="10" spans="1:8" ht="51" customHeight="1" x14ac:dyDescent="0.2">
      <c r="A10" s="638" t="s">
        <v>407</v>
      </c>
      <c r="B10" s="639" t="s">
        <v>206</v>
      </c>
      <c r="C10" s="640">
        <v>190000</v>
      </c>
      <c r="D10" s="3"/>
      <c r="E10" s="632"/>
      <c r="F10" s="3"/>
      <c r="G10" s="3"/>
      <c r="H10" s="633"/>
    </row>
    <row r="11" spans="1:8" ht="51" customHeight="1" x14ac:dyDescent="0.2">
      <c r="A11" s="104" t="s">
        <v>409</v>
      </c>
      <c r="B11" s="25" t="s">
        <v>206</v>
      </c>
      <c r="C11" s="35">
        <v>0</v>
      </c>
    </row>
    <row r="12" spans="1:8" ht="51" customHeight="1" thickBot="1" x14ac:dyDescent="0.25">
      <c r="A12" s="105" t="s">
        <v>408</v>
      </c>
      <c r="B12" s="636" t="s">
        <v>206</v>
      </c>
      <c r="C12" s="73">
        <f>C8-C10-C11</f>
        <v>0</v>
      </c>
    </row>
    <row r="17" spans="1:4" ht="19.5" customHeight="1" x14ac:dyDescent="0.2">
      <c r="A17" s="92" t="s">
        <v>218</v>
      </c>
      <c r="B17" s="337">
        <f>'Popis SÚ a nákl.účtů'!B163</f>
        <v>45685</v>
      </c>
    </row>
    <row r="18" spans="1:4" ht="19.5" customHeight="1" x14ac:dyDescent="0.2">
      <c r="A18" s="92" t="s">
        <v>111</v>
      </c>
      <c r="B18" s="338" t="str">
        <f>'Popis SÚ a nákl.účtů'!B164</f>
        <v>Iva Luňáková</v>
      </c>
      <c r="C18" s="92" t="s">
        <v>106</v>
      </c>
      <c r="D18" s="91" t="s">
        <v>219</v>
      </c>
    </row>
    <row r="19" spans="1:4" ht="19.5" customHeight="1" x14ac:dyDescent="0.2">
      <c r="A19" s="92" t="s">
        <v>113</v>
      </c>
      <c r="B19" s="338" t="str">
        <f>'Popis SÚ a nákl.účtů'!B165</f>
        <v>481 131 052/5904</v>
      </c>
    </row>
    <row r="20" spans="1:4" ht="19.5" customHeight="1" x14ac:dyDescent="0.2">
      <c r="A20" s="92" t="s">
        <v>114</v>
      </c>
      <c r="B20" s="338" t="str">
        <f>'Popis SÚ a nákl.účtů'!B166</f>
        <v>Mgr. Hana Kubátová Ortová</v>
      </c>
      <c r="C20" s="92" t="s">
        <v>106</v>
      </c>
      <c r="D20" s="91" t="s">
        <v>219</v>
      </c>
    </row>
  </sheetData>
  <mergeCells count="2">
    <mergeCell ref="B9:C9"/>
    <mergeCell ref="B2:C2"/>
  </mergeCells>
  <pageMargins left="0.70866141732283472" right="0.70866141732283472" top="0.78740157480314965" bottom="0.78740157480314965" header="0.31496062992125984" footer="0.31496062992125984"/>
  <pageSetup paperSize="9" scale="78" orientation="landscape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55"/>
  <sheetViews>
    <sheetView zoomScaleNormal="100" workbookViewId="0">
      <selection activeCell="G48" sqref="G48"/>
    </sheetView>
  </sheetViews>
  <sheetFormatPr defaultColWidth="8.7109375" defaultRowHeight="12.75" x14ac:dyDescent="0.2"/>
  <cols>
    <col min="1" max="1" width="39.140625" customWidth="1"/>
    <col min="2" max="2" width="52.85546875" customWidth="1"/>
    <col min="3" max="3" width="31.5703125" style="3" customWidth="1"/>
    <col min="4" max="4" width="16.140625" customWidth="1"/>
    <col min="5" max="5" width="24" customWidth="1"/>
    <col min="6" max="6" width="19.28515625" customWidth="1"/>
    <col min="7" max="7" width="46.28515625" customWidth="1"/>
  </cols>
  <sheetData>
    <row r="1" spans="1:7" ht="20.25" x14ac:dyDescent="0.3">
      <c r="A1" s="298" t="s">
        <v>528</v>
      </c>
    </row>
    <row r="2" spans="1:7" ht="21.75" customHeight="1" x14ac:dyDescent="0.4">
      <c r="A2" s="21"/>
      <c r="B2" s="21"/>
      <c r="C2" s="700" t="str">
        <f>'Popis SÚ a nákl.účtů'!D2</f>
        <v>číslo org.: 1437</v>
      </c>
    </row>
    <row r="3" spans="1:7" ht="54.6" customHeight="1" x14ac:dyDescent="0.25">
      <c r="A3" s="198" t="s">
        <v>196</v>
      </c>
      <c r="B3" s="642" t="str">
        <f>'Popis SÚ a nákl.účtů'!C3</f>
        <v>Střední zdravotnická škola  a Střední odborná škola, Česká Lípa, příspěvková organizace</v>
      </c>
      <c r="C3" s="656"/>
      <c r="D3" s="581"/>
      <c r="E3" s="581"/>
      <c r="F3" s="581"/>
      <c r="G3" s="581"/>
    </row>
    <row r="5" spans="1:7" s="654" customFormat="1" ht="24" thickBot="1" x14ac:dyDescent="0.4">
      <c r="A5" s="705" t="s">
        <v>416</v>
      </c>
      <c r="B5" s="667"/>
      <c r="C5" s="657"/>
      <c r="D5" s="653"/>
    </row>
    <row r="6" spans="1:7" s="959" customFormat="1" ht="18" customHeight="1" thickBot="1" x14ac:dyDescent="0.25">
      <c r="A6" s="1222" t="s">
        <v>529</v>
      </c>
      <c r="B6" s="1223"/>
      <c r="C6" s="960">
        <f>'Popis SÚ a nákl.účtů'!B114</f>
        <v>3228790.3999999994</v>
      </c>
      <c r="D6" s="958"/>
    </row>
    <row r="7" spans="1:7" s="654" customFormat="1" ht="18" customHeight="1" x14ac:dyDescent="0.2">
      <c r="A7" s="1224" t="s">
        <v>443</v>
      </c>
      <c r="B7" s="707" t="s">
        <v>417</v>
      </c>
      <c r="C7" s="708" t="s">
        <v>418</v>
      </c>
      <c r="D7" s="653"/>
    </row>
    <row r="8" spans="1:7" s="654" customFormat="1" ht="18" customHeight="1" x14ac:dyDescent="0.2">
      <c r="A8" s="1225"/>
      <c r="B8" s="709"/>
      <c r="C8" s="710"/>
      <c r="D8" s="653"/>
    </row>
    <row r="9" spans="1:7" s="654" customFormat="1" ht="18" customHeight="1" x14ac:dyDescent="0.2">
      <c r="A9" s="1225"/>
      <c r="B9" s="707"/>
      <c r="C9" s="710"/>
      <c r="D9" s="653"/>
    </row>
    <row r="10" spans="1:7" s="654" customFormat="1" ht="18" customHeight="1" x14ac:dyDescent="0.2">
      <c r="A10" s="1226"/>
      <c r="B10" s="709"/>
      <c r="C10" s="710"/>
    </row>
    <row r="11" spans="1:7" s="654" customFormat="1" ht="40.5" customHeight="1" x14ac:dyDescent="0.2">
      <c r="A11" s="730" t="s">
        <v>550</v>
      </c>
      <c r="B11" s="731" t="s">
        <v>63</v>
      </c>
      <c r="C11" s="996">
        <v>124191</v>
      </c>
      <c r="D11" s="653"/>
    </row>
    <row r="12" spans="1:7" s="654" customFormat="1" ht="18" customHeight="1" x14ac:dyDescent="0.2">
      <c r="A12" s="1219" t="s">
        <v>444</v>
      </c>
      <c r="B12" s="707"/>
      <c r="C12" s="711"/>
      <c r="D12" s="653"/>
    </row>
    <row r="13" spans="1:7" s="654" customFormat="1" ht="18" customHeight="1" x14ac:dyDescent="0.2">
      <c r="A13" s="1220"/>
      <c r="B13" s="707"/>
      <c r="C13" s="710"/>
      <c r="D13" s="653"/>
    </row>
    <row r="14" spans="1:7" s="654" customFormat="1" ht="18" customHeight="1" x14ac:dyDescent="0.2">
      <c r="A14" s="1220"/>
      <c r="B14" s="709"/>
      <c r="C14" s="712"/>
      <c r="D14" s="653"/>
    </row>
    <row r="15" spans="1:7" s="654" customFormat="1" ht="18" customHeight="1" thickBot="1" x14ac:dyDescent="0.25">
      <c r="A15" s="1221"/>
      <c r="B15" s="713"/>
      <c r="C15" s="714"/>
      <c r="D15" s="653"/>
    </row>
    <row r="16" spans="1:7" s="959" customFormat="1" ht="30.6" customHeight="1" thickBot="1" x14ac:dyDescent="0.25">
      <c r="A16" s="728" t="s">
        <v>465</v>
      </c>
      <c r="B16" s="729" t="s">
        <v>63</v>
      </c>
      <c r="C16" s="957">
        <f>C6-SUM(C7:C15)</f>
        <v>3104599.3999999994</v>
      </c>
      <c r="D16" s="958"/>
    </row>
    <row r="17" spans="1:4" s="654" customFormat="1" ht="13.5" thickBot="1" x14ac:dyDescent="0.25">
      <c r="A17" s="659"/>
      <c r="B17" s="655"/>
      <c r="C17" s="658"/>
      <c r="D17" s="653"/>
    </row>
    <row r="18" spans="1:4" s="654" customFormat="1" ht="13.5" thickBot="1" x14ac:dyDescent="0.25">
      <c r="A18" s="1217" t="s">
        <v>731</v>
      </c>
      <c r="B18" s="1218"/>
      <c r="C18" s="930">
        <f>SUM(C20:C25)</f>
        <v>2130000</v>
      </c>
      <c r="D18" s="653"/>
    </row>
    <row r="19" spans="1:4" s="654" customFormat="1" x14ac:dyDescent="0.2">
      <c r="A19" s="931" t="s">
        <v>716</v>
      </c>
      <c r="B19" s="932" t="s">
        <v>717</v>
      </c>
      <c r="C19" s="933" t="s">
        <v>718</v>
      </c>
      <c r="D19" s="653"/>
    </row>
    <row r="20" spans="1:4" s="654" customFormat="1" ht="42.75" customHeight="1" x14ac:dyDescent="0.2">
      <c r="A20" s="934" t="s">
        <v>719</v>
      </c>
      <c r="B20" s="935" t="s">
        <v>727</v>
      </c>
      <c r="C20" s="936">
        <v>180000</v>
      </c>
      <c r="D20" s="653"/>
    </row>
    <row r="21" spans="1:4" s="654" customFormat="1" ht="24.75" customHeight="1" x14ac:dyDescent="0.2">
      <c r="A21" s="937" t="s">
        <v>720</v>
      </c>
      <c r="B21" s="938" t="s">
        <v>721</v>
      </c>
      <c r="C21" s="936">
        <v>200000</v>
      </c>
      <c r="D21" s="653"/>
    </row>
    <row r="22" spans="1:4" s="654" customFormat="1" ht="120.75" customHeight="1" x14ac:dyDescent="0.2">
      <c r="A22" s="939" t="s">
        <v>722</v>
      </c>
      <c r="B22" s="940" t="s">
        <v>732</v>
      </c>
      <c r="C22" s="941">
        <v>500000</v>
      </c>
      <c r="D22" s="653"/>
    </row>
    <row r="23" spans="1:4" s="654" customFormat="1" ht="24.75" customHeight="1" x14ac:dyDescent="0.2">
      <c r="A23" s="942" t="s">
        <v>723</v>
      </c>
      <c r="B23" s="943"/>
      <c r="C23" s="941">
        <v>300000</v>
      </c>
      <c r="D23" s="653"/>
    </row>
    <row r="24" spans="1:4" s="654" customFormat="1" ht="60" customHeight="1" x14ac:dyDescent="0.2">
      <c r="A24" s="998" t="s">
        <v>737</v>
      </c>
      <c r="B24" s="1003" t="s">
        <v>740</v>
      </c>
      <c r="C24" s="956">
        <v>250000</v>
      </c>
      <c r="D24" s="653"/>
    </row>
    <row r="25" spans="1:4" s="654" customFormat="1" ht="64.5" customHeight="1" thickBot="1" x14ac:dyDescent="0.25">
      <c r="A25" s="944" t="s">
        <v>724</v>
      </c>
      <c r="B25" s="997" t="s">
        <v>733</v>
      </c>
      <c r="C25" s="945">
        <v>700000</v>
      </c>
      <c r="D25" s="653"/>
    </row>
    <row r="26" spans="1:4" s="654" customFormat="1" x14ac:dyDescent="0.2">
      <c r="A26" s="659"/>
      <c r="B26" s="655"/>
      <c r="C26" s="658"/>
      <c r="D26" s="653"/>
    </row>
    <row r="27" spans="1:4" s="654" customFormat="1" x14ac:dyDescent="0.2">
      <c r="A27" s="659"/>
      <c r="B27" s="655"/>
      <c r="C27" s="658"/>
      <c r="D27" s="653"/>
    </row>
    <row r="28" spans="1:4" s="654" customFormat="1" ht="24" thickBot="1" x14ac:dyDescent="0.4">
      <c r="A28" s="706" t="s">
        <v>335</v>
      </c>
      <c r="B28" s="668"/>
      <c r="C28" s="657"/>
      <c r="D28" s="653"/>
    </row>
    <row r="29" spans="1:4" s="959" customFormat="1" ht="18" customHeight="1" thickBot="1" x14ac:dyDescent="0.25">
      <c r="A29" s="1222" t="s">
        <v>530</v>
      </c>
      <c r="B29" s="1223"/>
      <c r="C29" s="960">
        <f>'Popis SÚ a nákl.účtů'!B131</f>
        <v>3669104.0199999986</v>
      </c>
      <c r="D29" s="958"/>
    </row>
    <row r="30" spans="1:4" s="654" customFormat="1" ht="18" customHeight="1" x14ac:dyDescent="0.2">
      <c r="A30" s="1224" t="s">
        <v>542</v>
      </c>
      <c r="B30" s="707"/>
      <c r="C30" s="708"/>
      <c r="D30" s="653"/>
    </row>
    <row r="31" spans="1:4" s="654" customFormat="1" ht="18" customHeight="1" x14ac:dyDescent="0.2">
      <c r="A31" s="1225"/>
      <c r="B31" s="709"/>
      <c r="C31" s="710"/>
      <c r="D31" s="653"/>
    </row>
    <row r="32" spans="1:4" s="654" customFormat="1" ht="18" customHeight="1" x14ac:dyDescent="0.2">
      <c r="A32" s="1225"/>
      <c r="B32" s="707"/>
      <c r="C32" s="710"/>
      <c r="D32" s="653"/>
    </row>
    <row r="33" spans="1:5" s="654" customFormat="1" ht="18" customHeight="1" x14ac:dyDescent="0.2">
      <c r="A33" s="1226"/>
      <c r="B33" s="709"/>
      <c r="C33" s="710"/>
    </row>
    <row r="34" spans="1:5" s="654" customFormat="1" ht="18" customHeight="1" x14ac:dyDescent="0.2">
      <c r="A34" s="1219" t="s">
        <v>445</v>
      </c>
      <c r="B34" s="707"/>
      <c r="C34" s="711"/>
      <c r="D34" s="653"/>
    </row>
    <row r="35" spans="1:5" s="654" customFormat="1" ht="18" customHeight="1" x14ac:dyDescent="0.2">
      <c r="A35" s="1220"/>
      <c r="B35" s="707"/>
      <c r="C35" s="710"/>
      <c r="D35" s="653"/>
    </row>
    <row r="36" spans="1:5" s="654" customFormat="1" ht="18" customHeight="1" x14ac:dyDescent="0.2">
      <c r="A36" s="1220"/>
      <c r="B36" s="709"/>
      <c r="C36" s="712"/>
      <c r="D36" s="653"/>
    </row>
    <row r="37" spans="1:5" s="654" customFormat="1" ht="18" customHeight="1" thickBot="1" x14ac:dyDescent="0.25">
      <c r="A37" s="1221"/>
      <c r="B37" s="713"/>
      <c r="C37" s="714"/>
      <c r="D37" s="653"/>
    </row>
    <row r="38" spans="1:5" s="959" customFormat="1" ht="30.95" customHeight="1" thickBot="1" x14ac:dyDescent="0.25">
      <c r="A38" s="728" t="s">
        <v>464</v>
      </c>
      <c r="B38" s="729" t="s">
        <v>63</v>
      </c>
      <c r="C38" s="957">
        <f>C29-SUM(C30:C37)</f>
        <v>3669104.0199999986</v>
      </c>
      <c r="D38" s="958"/>
      <c r="E38" s="958"/>
    </row>
    <row r="39" spans="1:5" x14ac:dyDescent="0.2">
      <c r="A39" s="659"/>
      <c r="B39" s="655"/>
      <c r="C39" s="658"/>
    </row>
    <row r="40" spans="1:5" s="923" customFormat="1" ht="13.5" thickBot="1" x14ac:dyDescent="0.25">
      <c r="A40" s="659"/>
      <c r="B40" s="655"/>
      <c r="C40" s="658"/>
    </row>
    <row r="41" spans="1:5" s="923" customFormat="1" ht="13.5" thickBot="1" x14ac:dyDescent="0.25">
      <c r="A41" s="1217" t="s">
        <v>736</v>
      </c>
      <c r="B41" s="1218"/>
      <c r="C41" s="930">
        <f>SUM(C43:C48)</f>
        <v>3611400</v>
      </c>
    </row>
    <row r="42" spans="1:5" s="923" customFormat="1" x14ac:dyDescent="0.2">
      <c r="A42" s="946" t="s">
        <v>716</v>
      </c>
      <c r="B42" s="947" t="s">
        <v>717</v>
      </c>
      <c r="C42" s="948" t="s">
        <v>725</v>
      </c>
    </row>
    <row r="43" spans="1:5" s="923" customFormat="1" ht="91.5" customHeight="1" x14ac:dyDescent="0.2">
      <c r="A43" s="949" t="s">
        <v>726</v>
      </c>
      <c r="B43" s="950" t="s">
        <v>735</v>
      </c>
      <c r="C43" s="951">
        <v>2200000</v>
      </c>
    </row>
    <row r="44" spans="1:5" s="923" customFormat="1" ht="20.25" customHeight="1" x14ac:dyDescent="0.2">
      <c r="A44" s="952"/>
      <c r="B44" s="953"/>
      <c r="C44" s="954"/>
    </row>
    <row r="45" spans="1:5" s="198" customFormat="1" ht="30" customHeight="1" x14ac:dyDescent="0.2">
      <c r="A45" s="999" t="s">
        <v>738</v>
      </c>
      <c r="B45" s="1001" t="s">
        <v>739</v>
      </c>
      <c r="C45" s="1000">
        <v>411400</v>
      </c>
    </row>
    <row r="46" spans="1:5" s="923" customFormat="1" ht="41.25" customHeight="1" x14ac:dyDescent="0.2">
      <c r="A46" s="955" t="s">
        <v>728</v>
      </c>
      <c r="B46" s="1002" t="s">
        <v>743</v>
      </c>
      <c r="C46" s="956">
        <v>450000</v>
      </c>
    </row>
    <row r="47" spans="1:5" s="923" customFormat="1" ht="30" customHeight="1" x14ac:dyDescent="0.2">
      <c r="A47" s="955" t="s">
        <v>729</v>
      </c>
      <c r="B47" s="1002" t="s">
        <v>742</v>
      </c>
      <c r="C47" s="956">
        <v>200000</v>
      </c>
    </row>
    <row r="48" spans="1:5" s="923" customFormat="1" ht="54.75" customHeight="1" x14ac:dyDescent="0.2">
      <c r="A48" s="955" t="s">
        <v>730</v>
      </c>
      <c r="B48" s="1002" t="s">
        <v>741</v>
      </c>
      <c r="C48" s="941">
        <v>350000</v>
      </c>
    </row>
    <row r="49" spans="1:4" s="923" customFormat="1" x14ac:dyDescent="0.2">
      <c r="A49" s="659"/>
      <c r="B49" s="655"/>
      <c r="C49" s="658"/>
    </row>
    <row r="50" spans="1:4" s="923" customFormat="1" x14ac:dyDescent="0.2">
      <c r="A50" s="659"/>
      <c r="B50" s="655"/>
      <c r="C50" s="658"/>
    </row>
    <row r="52" spans="1:4" ht="19.5" customHeight="1" x14ac:dyDescent="0.2">
      <c r="A52" s="92" t="s">
        <v>218</v>
      </c>
      <c r="B52" s="337">
        <f>'Popis SÚ a nákl.účtů'!B163</f>
        <v>45685</v>
      </c>
      <c r="C52"/>
    </row>
    <row r="53" spans="1:4" ht="19.5" customHeight="1" x14ac:dyDescent="0.2">
      <c r="A53" s="92" t="s">
        <v>111</v>
      </c>
      <c r="B53" s="338" t="str">
        <f>'Popis SÚ a nákl.účtů'!B164</f>
        <v>Iva Luňáková</v>
      </c>
      <c r="C53" s="791" t="s">
        <v>681</v>
      </c>
      <c r="D53" s="91"/>
    </row>
    <row r="54" spans="1:4" ht="19.5" customHeight="1" x14ac:dyDescent="0.2">
      <c r="A54" s="92" t="s">
        <v>113</v>
      </c>
      <c r="B54" s="338" t="str">
        <f>'Popis SÚ a nákl.účtů'!B165</f>
        <v>481 131 052/5904</v>
      </c>
      <c r="C54" s="59"/>
    </row>
    <row r="55" spans="1:4" ht="19.5" customHeight="1" x14ac:dyDescent="0.2">
      <c r="A55" s="92" t="s">
        <v>114</v>
      </c>
      <c r="B55" s="338" t="str">
        <f>'Popis SÚ a nákl.účtů'!B166</f>
        <v>Mgr. Hana Kubátová Ortová</v>
      </c>
      <c r="C55" s="791" t="s">
        <v>681</v>
      </c>
      <c r="D55" s="91"/>
    </row>
  </sheetData>
  <mergeCells count="8">
    <mergeCell ref="A41:B41"/>
    <mergeCell ref="A34:A37"/>
    <mergeCell ref="A6:B6"/>
    <mergeCell ref="A29:B29"/>
    <mergeCell ref="A7:A10"/>
    <mergeCell ref="A12:A15"/>
    <mergeCell ref="A30:A33"/>
    <mergeCell ref="A18:B18"/>
  </mergeCells>
  <pageMargins left="0.70866141732283472" right="0.70866141732283472" top="0.78740157480314965" bottom="0.78740157480314965" header="0.31496062992125984" footer="0.31496062992125984"/>
  <pageSetup paperSize="8" scale="78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N72"/>
  <sheetViews>
    <sheetView showGridLines="0" workbookViewId="0">
      <pane xSplit="1" ySplit="5" topLeftCell="C51" activePane="bottomRight" state="frozen"/>
      <selection pane="topRight" activeCell="B1" sqref="B1"/>
      <selection pane="bottomLeft" activeCell="A6" sqref="A6"/>
      <selection pane="bottomRight" activeCell="L69" sqref="L69:L72"/>
    </sheetView>
  </sheetViews>
  <sheetFormatPr defaultRowHeight="12.75" x14ac:dyDescent="0.2"/>
  <cols>
    <col min="1" max="1" width="7.85546875" style="116" customWidth="1"/>
    <col min="2" max="2" width="50" customWidth="1"/>
    <col min="3" max="3" width="17.7109375" customWidth="1"/>
    <col min="4" max="4" width="21.85546875" customWidth="1"/>
    <col min="5" max="6" width="17.7109375" customWidth="1"/>
    <col min="7" max="7" width="20.42578125" customWidth="1"/>
    <col min="8" max="13" width="17.7109375" customWidth="1"/>
    <col min="14" max="14" width="18.28515625" customWidth="1"/>
  </cols>
  <sheetData>
    <row r="1" spans="1:14" ht="26.25" x14ac:dyDescent="0.4">
      <c r="B1" s="21" t="s">
        <v>472</v>
      </c>
      <c r="J1" s="92"/>
      <c r="K1" s="81" t="str">
        <f>'Popis SÚ a nákl.účtů'!D2</f>
        <v>číslo org.: 1437</v>
      </c>
    </row>
    <row r="2" spans="1:14" ht="41.25" customHeight="1" x14ac:dyDescent="0.25">
      <c r="B2" s="81" t="s">
        <v>81</v>
      </c>
      <c r="D2" s="1039" t="str">
        <f>'Popis SÚ a nákl.účtů'!C3</f>
        <v>Střední zdravotnická škola  a Střední odborná škola, Česká Lípa, příspěvková organizace</v>
      </c>
      <c r="E2" s="1039"/>
      <c r="F2" s="1039"/>
      <c r="G2" s="1039"/>
      <c r="H2" s="1039"/>
      <c r="I2" s="1039"/>
      <c r="J2" s="1039"/>
    </row>
    <row r="3" spans="1:14" ht="13.5" thickBot="1" x14ac:dyDescent="0.25">
      <c r="B3" s="343" t="s">
        <v>286</v>
      </c>
    </row>
    <row r="4" spans="1:14" ht="17.100000000000001" customHeight="1" thickBot="1" x14ac:dyDescent="0.25">
      <c r="A4" s="1085" t="s">
        <v>222</v>
      </c>
      <c r="B4" s="43"/>
      <c r="C4" s="1077" t="s">
        <v>76</v>
      </c>
      <c r="D4" s="1083"/>
      <c r="E4" s="1083"/>
      <c r="F4" s="1083"/>
      <c r="G4" s="1084"/>
      <c r="H4" s="1077" t="s">
        <v>61</v>
      </c>
      <c r="I4" s="1078"/>
      <c r="J4" s="1079"/>
      <c r="K4" s="1080" t="s">
        <v>62</v>
      </c>
      <c r="L4" s="1081"/>
      <c r="M4" s="1082"/>
      <c r="N4" s="1075" t="s">
        <v>480</v>
      </c>
    </row>
    <row r="5" spans="1:14" s="620" customFormat="1" ht="52.5" customHeight="1" thickBot="1" x14ac:dyDescent="0.25">
      <c r="A5" s="1086"/>
      <c r="B5" s="594" t="s">
        <v>72</v>
      </c>
      <c r="C5" s="593" t="s">
        <v>473</v>
      </c>
      <c r="D5" s="594" t="s">
        <v>474</v>
      </c>
      <c r="E5" s="593" t="s">
        <v>475</v>
      </c>
      <c r="F5" s="663" t="s">
        <v>476</v>
      </c>
      <c r="G5" s="594" t="s">
        <v>477</v>
      </c>
      <c r="H5" s="595" t="s">
        <v>478</v>
      </c>
      <c r="I5" s="596" t="s">
        <v>479</v>
      </c>
      <c r="J5" s="597" t="s">
        <v>221</v>
      </c>
      <c r="K5" s="598" t="s">
        <v>73</v>
      </c>
      <c r="L5" s="598" t="s">
        <v>220</v>
      </c>
      <c r="M5" s="598" t="s">
        <v>133</v>
      </c>
      <c r="N5" s="1076"/>
    </row>
    <row r="6" spans="1:14" ht="17.100000000000001" customHeight="1" x14ac:dyDescent="0.2">
      <c r="A6" s="1061" t="s">
        <v>288</v>
      </c>
      <c r="B6" s="341" t="s">
        <v>285</v>
      </c>
      <c r="C6" s="867">
        <v>0</v>
      </c>
      <c r="D6" s="270" t="s">
        <v>206</v>
      </c>
      <c r="E6" s="873">
        <v>10753000</v>
      </c>
      <c r="F6" s="874">
        <v>10753000</v>
      </c>
      <c r="G6" s="270" t="s">
        <v>206</v>
      </c>
      <c r="H6" s="480" t="s">
        <v>206</v>
      </c>
      <c r="I6" s="884">
        <v>10753000</v>
      </c>
      <c r="J6" s="885">
        <v>10753000</v>
      </c>
      <c r="K6" s="867">
        <v>10753000</v>
      </c>
      <c r="L6" s="270" t="s">
        <v>206</v>
      </c>
      <c r="M6" s="270" t="s">
        <v>206</v>
      </c>
      <c r="N6" s="489" t="s">
        <v>206</v>
      </c>
    </row>
    <row r="7" spans="1:14" ht="17.100000000000001" customHeight="1" x14ac:dyDescent="0.2">
      <c r="A7" s="1062"/>
      <c r="B7" s="342" t="s">
        <v>223</v>
      </c>
      <c r="C7" s="868">
        <v>47.62</v>
      </c>
      <c r="D7" s="266" t="s">
        <v>206</v>
      </c>
      <c r="E7" s="788">
        <v>2802797</v>
      </c>
      <c r="F7" s="875">
        <f>47.62+2799292.45</f>
        <v>2799340.0700000003</v>
      </c>
      <c r="G7" s="266" t="s">
        <v>206</v>
      </c>
      <c r="H7" s="267" t="s">
        <v>206</v>
      </c>
      <c r="I7" s="886">
        <v>2799292.45</v>
      </c>
      <c r="J7" s="887">
        <v>2799292.45</v>
      </c>
      <c r="K7" s="868">
        <v>2799292.45</v>
      </c>
      <c r="L7" s="266" t="s">
        <v>206</v>
      </c>
      <c r="M7" s="266" t="s">
        <v>206</v>
      </c>
      <c r="N7" s="268" t="s">
        <v>206</v>
      </c>
    </row>
    <row r="8" spans="1:14" ht="17.100000000000001" customHeight="1" x14ac:dyDescent="0.2">
      <c r="A8" s="1062"/>
      <c r="B8" s="717" t="s">
        <v>453</v>
      </c>
      <c r="C8" s="868">
        <v>1639706.13</v>
      </c>
      <c r="D8" s="266" t="s">
        <v>206</v>
      </c>
      <c r="E8" s="788">
        <v>3375000</v>
      </c>
      <c r="F8" s="875">
        <f>1639706.13+3090613.82</f>
        <v>4730319.9499999993</v>
      </c>
      <c r="G8" s="266" t="s">
        <v>206</v>
      </c>
      <c r="H8" s="267" t="s">
        <v>206</v>
      </c>
      <c r="I8" s="886">
        <v>3090613.82</v>
      </c>
      <c r="J8" s="887">
        <v>3090613.82</v>
      </c>
      <c r="K8" s="868">
        <v>3090613.82</v>
      </c>
      <c r="L8" s="266" t="s">
        <v>206</v>
      </c>
      <c r="M8" s="266" t="s">
        <v>206</v>
      </c>
      <c r="N8" s="268" t="s">
        <v>206</v>
      </c>
    </row>
    <row r="9" spans="1:14" ht="17.100000000000001" customHeight="1" x14ac:dyDescent="0.2">
      <c r="A9" s="1062"/>
      <c r="B9" s="717" t="s">
        <v>454</v>
      </c>
      <c r="C9" s="868">
        <v>2702089.2199999997</v>
      </c>
      <c r="D9" s="266" t="s">
        <v>206</v>
      </c>
      <c r="E9" s="788">
        <v>5200000</v>
      </c>
      <c r="F9" s="875">
        <f>2702089.22+4863874.67</f>
        <v>7565963.8900000006</v>
      </c>
      <c r="G9" s="266" t="s">
        <v>206</v>
      </c>
      <c r="H9" s="267" t="s">
        <v>206</v>
      </c>
      <c r="I9" s="886">
        <v>4863874.67</v>
      </c>
      <c r="J9" s="887">
        <v>4863874.67</v>
      </c>
      <c r="K9" s="868">
        <v>4863874.67</v>
      </c>
      <c r="L9" s="266" t="s">
        <v>206</v>
      </c>
      <c r="M9" s="266" t="s">
        <v>206</v>
      </c>
      <c r="N9" s="268" t="s">
        <v>206</v>
      </c>
    </row>
    <row r="10" spans="1:14" ht="17.100000000000001" customHeight="1" x14ac:dyDescent="0.2">
      <c r="A10" s="1062"/>
      <c r="B10" s="717" t="s">
        <v>665</v>
      </c>
      <c r="C10" s="868">
        <v>222777.07</v>
      </c>
      <c r="D10" s="266" t="s">
        <v>206</v>
      </c>
      <c r="E10" s="788">
        <v>100000</v>
      </c>
      <c r="F10" s="875">
        <v>222777.07</v>
      </c>
      <c r="G10" s="266" t="s">
        <v>206</v>
      </c>
      <c r="H10" s="267" t="s">
        <v>206</v>
      </c>
      <c r="I10" s="876"/>
      <c r="J10" s="888"/>
      <c r="K10" s="869"/>
      <c r="L10" s="266" t="s">
        <v>206</v>
      </c>
      <c r="M10" s="266" t="s">
        <v>206</v>
      </c>
      <c r="N10" s="268" t="s">
        <v>206</v>
      </c>
    </row>
    <row r="11" spans="1:14" ht="17.100000000000001" customHeight="1" x14ac:dyDescent="0.2">
      <c r="A11" s="1062"/>
      <c r="B11" s="344" t="s">
        <v>26</v>
      </c>
      <c r="C11" s="869"/>
      <c r="D11" s="266" t="s">
        <v>206</v>
      </c>
      <c r="E11" s="876"/>
      <c r="F11" s="861"/>
      <c r="G11" s="266" t="s">
        <v>206</v>
      </c>
      <c r="H11" s="267" t="s">
        <v>206</v>
      </c>
      <c r="I11" s="876"/>
      <c r="J11" s="888"/>
      <c r="K11" s="869"/>
      <c r="L11" s="266" t="s">
        <v>206</v>
      </c>
      <c r="M11" s="266" t="s">
        <v>206</v>
      </c>
      <c r="N11" s="268" t="s">
        <v>206</v>
      </c>
    </row>
    <row r="12" spans="1:14" ht="17.100000000000001" customHeight="1" x14ac:dyDescent="0.2">
      <c r="A12" s="1062"/>
      <c r="B12" s="344" t="s">
        <v>26</v>
      </c>
      <c r="C12" s="869"/>
      <c r="D12" s="266" t="s">
        <v>206</v>
      </c>
      <c r="E12" s="876"/>
      <c r="F12" s="861"/>
      <c r="G12" s="266" t="s">
        <v>206</v>
      </c>
      <c r="H12" s="267" t="s">
        <v>206</v>
      </c>
      <c r="I12" s="876"/>
      <c r="J12" s="888"/>
      <c r="K12" s="869"/>
      <c r="L12" s="266" t="s">
        <v>206</v>
      </c>
      <c r="M12" s="266" t="s">
        <v>206</v>
      </c>
      <c r="N12" s="268" t="s">
        <v>206</v>
      </c>
    </row>
    <row r="13" spans="1:14" ht="17.100000000000001" customHeight="1" x14ac:dyDescent="0.2">
      <c r="A13" s="1062"/>
      <c r="B13" s="344" t="s">
        <v>26</v>
      </c>
      <c r="C13" s="869"/>
      <c r="D13" s="266" t="s">
        <v>206</v>
      </c>
      <c r="E13" s="876"/>
      <c r="F13" s="861"/>
      <c r="G13" s="266" t="s">
        <v>206</v>
      </c>
      <c r="H13" s="267" t="s">
        <v>206</v>
      </c>
      <c r="I13" s="876"/>
      <c r="J13" s="888"/>
      <c r="K13" s="869"/>
      <c r="L13" s="266" t="s">
        <v>206</v>
      </c>
      <c r="M13" s="266" t="s">
        <v>206</v>
      </c>
      <c r="N13" s="268" t="s">
        <v>206</v>
      </c>
    </row>
    <row r="14" spans="1:14" ht="17.100000000000001" customHeight="1" thickBot="1" x14ac:dyDescent="0.25">
      <c r="A14" s="1063"/>
      <c r="B14" s="345" t="s">
        <v>26</v>
      </c>
      <c r="C14" s="870"/>
      <c r="D14" s="492" t="s">
        <v>206</v>
      </c>
      <c r="E14" s="877"/>
      <c r="F14" s="862"/>
      <c r="G14" s="492" t="s">
        <v>206</v>
      </c>
      <c r="H14" s="494" t="s">
        <v>206</v>
      </c>
      <c r="I14" s="877"/>
      <c r="J14" s="889"/>
      <c r="K14" s="870"/>
      <c r="L14" s="492" t="s">
        <v>206</v>
      </c>
      <c r="M14" s="492" t="s">
        <v>206</v>
      </c>
      <c r="N14" s="495" t="s">
        <v>206</v>
      </c>
    </row>
    <row r="15" spans="1:14" ht="17.100000000000001" customHeight="1" x14ac:dyDescent="0.2">
      <c r="A15" s="1061" t="s">
        <v>287</v>
      </c>
      <c r="B15" s="746" t="s">
        <v>534</v>
      </c>
      <c r="C15" s="867">
        <v>450000</v>
      </c>
      <c r="D15" s="270" t="s">
        <v>206</v>
      </c>
      <c r="E15" s="878">
        <v>1354000</v>
      </c>
      <c r="F15" s="879">
        <v>1804000</v>
      </c>
      <c r="G15" s="270" t="s">
        <v>206</v>
      </c>
      <c r="H15" s="883">
        <v>580000</v>
      </c>
      <c r="I15" s="890">
        <v>1159500</v>
      </c>
      <c r="J15" s="891">
        <v>1739500</v>
      </c>
      <c r="K15" s="867">
        <v>1159500</v>
      </c>
      <c r="L15" s="270" t="s">
        <v>206</v>
      </c>
      <c r="M15" s="270" t="s">
        <v>206</v>
      </c>
      <c r="N15" s="489" t="s">
        <v>206</v>
      </c>
    </row>
    <row r="16" spans="1:14" ht="17.100000000000001" customHeight="1" x14ac:dyDescent="0.2">
      <c r="A16" s="1064"/>
      <c r="B16" s="748" t="s">
        <v>535</v>
      </c>
      <c r="C16" s="871">
        <v>0</v>
      </c>
      <c r="D16" s="482" t="s">
        <v>206</v>
      </c>
      <c r="E16" s="880">
        <v>700000</v>
      </c>
      <c r="F16" s="863"/>
      <c r="G16" s="482" t="s">
        <v>206</v>
      </c>
      <c r="H16" s="757" t="s">
        <v>206</v>
      </c>
      <c r="I16" s="892">
        <v>577000</v>
      </c>
      <c r="J16" s="893"/>
      <c r="K16" s="871">
        <v>577000</v>
      </c>
      <c r="L16" s="482"/>
      <c r="M16" s="482"/>
      <c r="N16" s="483"/>
    </row>
    <row r="17" spans="1:14" ht="30" customHeight="1" x14ac:dyDescent="0.2">
      <c r="A17" s="1062"/>
      <c r="B17" s="784" t="s">
        <v>666</v>
      </c>
      <c r="C17" s="872">
        <v>1250000</v>
      </c>
      <c r="D17" s="266" t="s">
        <v>206</v>
      </c>
      <c r="E17" s="881">
        <v>788815.57</v>
      </c>
      <c r="F17" s="882">
        <v>2038815.57</v>
      </c>
      <c r="G17" s="266" t="s">
        <v>206</v>
      </c>
      <c r="H17" s="481" t="s">
        <v>206</v>
      </c>
      <c r="I17" s="881">
        <v>2038815.57</v>
      </c>
      <c r="J17" s="894">
        <v>2038815.57</v>
      </c>
      <c r="K17" s="872">
        <v>2038815.57</v>
      </c>
      <c r="L17" s="266" t="s">
        <v>206</v>
      </c>
      <c r="M17" s="266" t="s">
        <v>206</v>
      </c>
      <c r="N17" s="268" t="s">
        <v>206</v>
      </c>
    </row>
    <row r="18" spans="1:14" ht="30" customHeight="1" x14ac:dyDescent="0.2">
      <c r="A18" s="1062"/>
      <c r="B18" s="785" t="s">
        <v>667</v>
      </c>
      <c r="C18" s="872">
        <v>0</v>
      </c>
      <c r="D18" s="266" t="s">
        <v>206</v>
      </c>
      <c r="E18" s="881">
        <v>230000</v>
      </c>
      <c r="F18" s="882">
        <v>230000</v>
      </c>
      <c r="G18" s="266" t="s">
        <v>206</v>
      </c>
      <c r="H18" s="481" t="s">
        <v>206</v>
      </c>
      <c r="I18" s="881">
        <v>230000</v>
      </c>
      <c r="J18" s="894">
        <v>230000</v>
      </c>
      <c r="K18" s="872">
        <v>230000</v>
      </c>
      <c r="L18" s="266" t="s">
        <v>206</v>
      </c>
      <c r="M18" s="266" t="s">
        <v>206</v>
      </c>
      <c r="N18" s="268" t="s">
        <v>206</v>
      </c>
    </row>
    <row r="19" spans="1:14" ht="30" customHeight="1" x14ac:dyDescent="0.2">
      <c r="A19" s="1062"/>
      <c r="B19" s="786" t="s">
        <v>668</v>
      </c>
      <c r="C19" s="872">
        <v>0</v>
      </c>
      <c r="D19" s="266" t="s">
        <v>206</v>
      </c>
      <c r="E19" s="881">
        <v>750000</v>
      </c>
      <c r="F19" s="882">
        <v>0</v>
      </c>
      <c r="G19" s="266" t="s">
        <v>206</v>
      </c>
      <c r="H19" s="481" t="s">
        <v>206</v>
      </c>
      <c r="I19" s="25"/>
      <c r="J19" s="88"/>
      <c r="K19" s="52"/>
      <c r="L19" s="266" t="s">
        <v>206</v>
      </c>
      <c r="M19" s="266" t="s">
        <v>206</v>
      </c>
      <c r="N19" s="268" t="s">
        <v>206</v>
      </c>
    </row>
    <row r="20" spans="1:14" ht="17.100000000000001" customHeight="1" x14ac:dyDescent="0.2">
      <c r="A20" s="1062"/>
      <c r="B20" s="347" t="s">
        <v>26</v>
      </c>
      <c r="C20" s="52"/>
      <c r="D20" s="266" t="s">
        <v>206</v>
      </c>
      <c r="E20" s="25"/>
      <c r="F20" s="53"/>
      <c r="G20" s="266" t="s">
        <v>206</v>
      </c>
      <c r="H20" s="481" t="s">
        <v>206</v>
      </c>
      <c r="I20" s="25"/>
      <c r="J20" s="88"/>
      <c r="K20" s="52"/>
      <c r="L20" s="266" t="s">
        <v>206</v>
      </c>
      <c r="M20" s="266" t="s">
        <v>206</v>
      </c>
      <c r="N20" s="268" t="s">
        <v>206</v>
      </c>
    </row>
    <row r="21" spans="1:14" ht="17.100000000000001" customHeight="1" x14ac:dyDescent="0.2">
      <c r="A21" s="1062"/>
      <c r="B21" s="347" t="s">
        <v>26</v>
      </c>
      <c r="C21" s="52"/>
      <c r="D21" s="266" t="s">
        <v>206</v>
      </c>
      <c r="E21" s="25"/>
      <c r="F21" s="53"/>
      <c r="G21" s="266" t="s">
        <v>206</v>
      </c>
      <c r="H21" s="481" t="s">
        <v>206</v>
      </c>
      <c r="I21" s="25"/>
      <c r="J21" s="88"/>
      <c r="K21" s="52"/>
      <c r="L21" s="266" t="s">
        <v>206</v>
      </c>
      <c r="M21" s="266" t="s">
        <v>206</v>
      </c>
      <c r="N21" s="268" t="s">
        <v>206</v>
      </c>
    </row>
    <row r="22" spans="1:14" ht="17.100000000000001" customHeight="1" x14ac:dyDescent="0.2">
      <c r="A22" s="1062"/>
      <c r="B22" s="347" t="s">
        <v>26</v>
      </c>
      <c r="C22" s="52"/>
      <c r="D22" s="266" t="s">
        <v>206</v>
      </c>
      <c r="E22" s="25"/>
      <c r="F22" s="53"/>
      <c r="G22" s="266" t="s">
        <v>206</v>
      </c>
      <c r="H22" s="481" t="s">
        <v>206</v>
      </c>
      <c r="I22" s="25"/>
      <c r="J22" s="88"/>
      <c r="K22" s="52"/>
      <c r="L22" s="266" t="s">
        <v>206</v>
      </c>
      <c r="M22" s="266" t="s">
        <v>206</v>
      </c>
      <c r="N22" s="268" t="s">
        <v>206</v>
      </c>
    </row>
    <row r="23" spans="1:14" ht="17.100000000000001" customHeight="1" thickBot="1" x14ac:dyDescent="0.25">
      <c r="A23" s="1063"/>
      <c r="B23" s="348" t="s">
        <v>26</v>
      </c>
      <c r="C23" s="499"/>
      <c r="D23" s="492" t="s">
        <v>206</v>
      </c>
      <c r="E23" s="26"/>
      <c r="F23" s="498"/>
      <c r="G23" s="492" t="s">
        <v>206</v>
      </c>
      <c r="H23" s="494" t="s">
        <v>206</v>
      </c>
      <c r="I23" s="26"/>
      <c r="J23" s="496"/>
      <c r="K23" s="499"/>
      <c r="L23" s="492" t="s">
        <v>206</v>
      </c>
      <c r="M23" s="492" t="s">
        <v>206</v>
      </c>
      <c r="N23" s="495" t="s">
        <v>206</v>
      </c>
    </row>
    <row r="24" spans="1:14" ht="17.100000000000001" customHeight="1" x14ac:dyDescent="0.2">
      <c r="A24" s="1061" t="s">
        <v>289</v>
      </c>
      <c r="B24" s="346" t="s">
        <v>26</v>
      </c>
      <c r="C24" s="486" t="s">
        <v>206</v>
      </c>
      <c r="D24" s="270" t="s">
        <v>206</v>
      </c>
      <c r="E24" s="270" t="s">
        <v>206</v>
      </c>
      <c r="F24" s="487" t="s">
        <v>206</v>
      </c>
      <c r="G24" s="270" t="s">
        <v>206</v>
      </c>
      <c r="H24" s="488" t="s">
        <v>206</v>
      </c>
      <c r="I24" s="270" t="s">
        <v>206</v>
      </c>
      <c r="J24" s="489" t="s">
        <v>206</v>
      </c>
      <c r="K24" s="486" t="s">
        <v>206</v>
      </c>
      <c r="L24" s="270" t="s">
        <v>206</v>
      </c>
      <c r="M24" s="270" t="s">
        <v>206</v>
      </c>
      <c r="N24" s="490"/>
    </row>
    <row r="25" spans="1:14" ht="17.100000000000001" customHeight="1" thickBot="1" x14ac:dyDescent="0.25">
      <c r="A25" s="1063"/>
      <c r="B25" s="348" t="s">
        <v>26</v>
      </c>
      <c r="C25" s="491" t="s">
        <v>206</v>
      </c>
      <c r="D25" s="492" t="s">
        <v>206</v>
      </c>
      <c r="E25" s="492" t="s">
        <v>206</v>
      </c>
      <c r="F25" s="493" t="s">
        <v>206</v>
      </c>
      <c r="G25" s="492" t="s">
        <v>206</v>
      </c>
      <c r="H25" s="494" t="s">
        <v>206</v>
      </c>
      <c r="I25" s="492" t="s">
        <v>206</v>
      </c>
      <c r="J25" s="495" t="s">
        <v>206</v>
      </c>
      <c r="K25" s="491" t="s">
        <v>206</v>
      </c>
      <c r="L25" s="492" t="s">
        <v>206</v>
      </c>
      <c r="M25" s="492" t="s">
        <v>206</v>
      </c>
      <c r="N25" s="496"/>
    </row>
    <row r="26" spans="1:14" ht="27.75" customHeight="1" x14ac:dyDescent="0.2">
      <c r="A26" s="1065">
        <v>92304</v>
      </c>
      <c r="B26" s="745" t="s">
        <v>536</v>
      </c>
      <c r="C26" s="350"/>
      <c r="D26" s="61"/>
      <c r="E26" s="61"/>
      <c r="F26" s="497"/>
      <c r="G26" s="497"/>
      <c r="H26" s="89"/>
      <c r="I26" s="61"/>
      <c r="J26" s="490"/>
      <c r="K26" s="350"/>
      <c r="L26" s="505" t="s">
        <v>206</v>
      </c>
      <c r="M26" s="270" t="s">
        <v>206</v>
      </c>
      <c r="N26" s="489" t="s">
        <v>206</v>
      </c>
    </row>
    <row r="27" spans="1:14" ht="27.75" customHeight="1" x14ac:dyDescent="0.2">
      <c r="A27" s="1066"/>
      <c r="B27" s="747" t="s">
        <v>537</v>
      </c>
      <c r="C27" s="90"/>
      <c r="D27" s="485"/>
      <c r="E27" s="485"/>
      <c r="F27" s="501"/>
      <c r="G27" s="501"/>
      <c r="H27" s="502"/>
      <c r="I27" s="485"/>
      <c r="J27" s="503"/>
      <c r="K27" s="500"/>
      <c r="L27" s="484"/>
      <c r="M27" s="482"/>
      <c r="N27" s="483"/>
    </row>
    <row r="28" spans="1:14" ht="17.100000000000001" customHeight="1" x14ac:dyDescent="0.2">
      <c r="A28" s="1066"/>
      <c r="B28" s="756" t="s">
        <v>449</v>
      </c>
      <c r="C28" s="90"/>
      <c r="D28" s="485"/>
      <c r="E28" s="485"/>
      <c r="F28" s="501"/>
      <c r="G28" s="501"/>
      <c r="H28" s="502"/>
      <c r="I28" s="485"/>
      <c r="J28" s="503"/>
      <c r="K28" s="500"/>
      <c r="L28" s="484"/>
      <c r="M28" s="482"/>
      <c r="N28" s="483"/>
    </row>
    <row r="29" spans="1:14" ht="17.100000000000001" customHeight="1" x14ac:dyDescent="0.2">
      <c r="A29" s="1067"/>
      <c r="B29" s="200" t="s">
        <v>411</v>
      </c>
      <c r="C29" s="90"/>
      <c r="D29" s="25"/>
      <c r="E29" s="25"/>
      <c r="F29" s="53"/>
      <c r="G29" s="53"/>
      <c r="H29" s="90"/>
      <c r="I29" s="25"/>
      <c r="J29" s="88"/>
      <c r="K29" s="52"/>
      <c r="L29" s="269" t="s">
        <v>206</v>
      </c>
      <c r="M29" s="266" t="s">
        <v>206</v>
      </c>
      <c r="N29" s="268" t="s">
        <v>206</v>
      </c>
    </row>
    <row r="30" spans="1:14" ht="17.100000000000001" customHeight="1" x14ac:dyDescent="0.2">
      <c r="A30" s="1067"/>
      <c r="B30" s="646" t="s">
        <v>413</v>
      </c>
      <c r="C30" s="52"/>
      <c r="D30" s="25"/>
      <c r="E30" s="25"/>
      <c r="F30" s="53"/>
      <c r="G30" s="25"/>
      <c r="H30" s="108"/>
      <c r="I30" s="25"/>
      <c r="J30" s="88"/>
      <c r="K30" s="52"/>
      <c r="L30" s="266" t="s">
        <v>206</v>
      </c>
      <c r="M30" s="266" t="s">
        <v>206</v>
      </c>
      <c r="N30" s="268" t="s">
        <v>206</v>
      </c>
    </row>
    <row r="31" spans="1:14" ht="17.100000000000001" customHeight="1" x14ac:dyDescent="0.2">
      <c r="A31" s="1067"/>
      <c r="B31" s="646"/>
      <c r="C31" s="52"/>
      <c r="D31" s="25"/>
      <c r="E31" s="25"/>
      <c r="F31" s="53"/>
      <c r="G31" s="25"/>
      <c r="H31" s="108"/>
      <c r="I31" s="25"/>
      <c r="J31" s="88"/>
      <c r="K31" s="52"/>
      <c r="L31" s="25"/>
      <c r="M31" s="25"/>
      <c r="N31" s="268" t="s">
        <v>206</v>
      </c>
    </row>
    <row r="32" spans="1:14" ht="17.100000000000001" customHeight="1" x14ac:dyDescent="0.2">
      <c r="A32" s="1067"/>
      <c r="B32" s="647"/>
      <c r="C32" s="264"/>
      <c r="D32" s="258"/>
      <c r="E32" s="258"/>
      <c r="F32" s="259"/>
      <c r="G32" s="258"/>
      <c r="H32" s="538"/>
      <c r="I32" s="258"/>
      <c r="J32" s="261"/>
      <c r="K32" s="264"/>
      <c r="L32" s="258"/>
      <c r="M32" s="258"/>
      <c r="N32" s="506"/>
    </row>
    <row r="33" spans="1:14" ht="17.100000000000001" customHeight="1" x14ac:dyDescent="0.2">
      <c r="A33" s="1067"/>
      <c r="B33" s="103"/>
      <c r="C33" s="264"/>
      <c r="D33" s="258"/>
      <c r="E33" s="258"/>
      <c r="F33" s="259"/>
      <c r="G33" s="258"/>
      <c r="H33" s="538"/>
      <c r="I33" s="258"/>
      <c r="J33" s="261"/>
      <c r="K33" s="264"/>
      <c r="L33" s="258"/>
      <c r="M33" s="258"/>
      <c r="N33" s="261"/>
    </row>
    <row r="34" spans="1:14" ht="17.100000000000001" customHeight="1" x14ac:dyDescent="0.2">
      <c r="A34" s="1067"/>
      <c r="B34" s="783" t="s">
        <v>669</v>
      </c>
      <c r="C34" s="895">
        <v>168164.43</v>
      </c>
      <c r="D34" s="896">
        <v>0</v>
      </c>
      <c r="E34" s="896">
        <v>0</v>
      </c>
      <c r="F34" s="897">
        <v>168164.43</v>
      </c>
      <c r="G34" s="898">
        <v>0</v>
      </c>
      <c r="H34" s="899">
        <v>168164.43</v>
      </c>
      <c r="I34" s="788"/>
      <c r="J34" s="900">
        <v>168164.43</v>
      </c>
      <c r="K34" s="895">
        <v>0</v>
      </c>
      <c r="L34" s="264"/>
      <c r="M34" s="258"/>
      <c r="N34" s="261"/>
    </row>
    <row r="35" spans="1:14" ht="17.100000000000001" customHeight="1" x14ac:dyDescent="0.2">
      <c r="A35" s="1067"/>
      <c r="B35" s="660" t="s">
        <v>670</v>
      </c>
      <c r="C35" s="895">
        <v>1429398.61</v>
      </c>
      <c r="D35" s="896">
        <v>0</v>
      </c>
      <c r="E35" s="896">
        <v>0</v>
      </c>
      <c r="F35" s="897">
        <v>1429398.61</v>
      </c>
      <c r="G35" s="898">
        <v>0</v>
      </c>
      <c r="H35" s="899">
        <v>1429398.61</v>
      </c>
      <c r="I35" s="788"/>
      <c r="J35" s="900">
        <v>1429398.61</v>
      </c>
      <c r="K35" s="895">
        <v>0</v>
      </c>
      <c r="L35" s="264"/>
      <c r="M35" s="258"/>
      <c r="N35" s="261"/>
    </row>
    <row r="36" spans="1:14" ht="17.100000000000001" customHeight="1" x14ac:dyDescent="0.2">
      <c r="A36" s="1067"/>
      <c r="B36" s="787" t="s">
        <v>671</v>
      </c>
      <c r="C36" s="895">
        <v>84082.28</v>
      </c>
      <c r="D36" s="896">
        <v>0</v>
      </c>
      <c r="E36" s="896">
        <v>0</v>
      </c>
      <c r="F36" s="897">
        <v>84082.28</v>
      </c>
      <c r="G36" s="898">
        <v>0</v>
      </c>
      <c r="H36" s="899">
        <v>84082.28</v>
      </c>
      <c r="I36" s="788"/>
      <c r="J36" s="900">
        <v>84082.28</v>
      </c>
      <c r="K36" s="895">
        <v>0</v>
      </c>
      <c r="L36" s="264"/>
      <c r="M36" s="621"/>
      <c r="N36" s="622"/>
    </row>
    <row r="37" spans="1:14" ht="17.100000000000001" customHeight="1" thickBot="1" x14ac:dyDescent="0.25">
      <c r="A37" s="1067"/>
      <c r="B37" s="107"/>
      <c r="C37" s="264"/>
      <c r="D37" s="258"/>
      <c r="E37" s="26"/>
      <c r="F37" s="259"/>
      <c r="G37" s="258"/>
      <c r="H37" s="538"/>
      <c r="I37" s="258"/>
      <c r="J37" s="261"/>
      <c r="K37" s="264"/>
      <c r="L37" s="264"/>
      <c r="M37" s="621"/>
      <c r="N37" s="622"/>
    </row>
    <row r="38" spans="1:14" ht="17.100000000000001" customHeight="1" x14ac:dyDescent="0.2">
      <c r="A38" s="1068">
        <v>91604</v>
      </c>
      <c r="B38" s="652" t="s">
        <v>320</v>
      </c>
      <c r="C38" s="789">
        <v>0</v>
      </c>
      <c r="D38" s="648" t="s">
        <v>206</v>
      </c>
      <c r="E38" s="901">
        <v>104731609</v>
      </c>
      <c r="F38" s="874">
        <v>104731609</v>
      </c>
      <c r="G38" s="648" t="s">
        <v>206</v>
      </c>
      <c r="H38" s="649" t="s">
        <v>206</v>
      </c>
      <c r="I38" s="904">
        <v>104731609</v>
      </c>
      <c r="J38" s="905">
        <v>104731609</v>
      </c>
      <c r="K38" s="906">
        <v>104731609</v>
      </c>
      <c r="L38" s="504" t="s">
        <v>206</v>
      </c>
      <c r="M38" s="504" t="s">
        <v>206</v>
      </c>
      <c r="N38" s="507" t="s">
        <v>206</v>
      </c>
    </row>
    <row r="39" spans="1:14" ht="17.100000000000001" customHeight="1" x14ac:dyDescent="0.2">
      <c r="A39" s="1069"/>
      <c r="B39" s="720" t="s">
        <v>419</v>
      </c>
      <c r="C39" s="90"/>
      <c r="D39" s="266" t="s">
        <v>206</v>
      </c>
      <c r="E39" s="876"/>
      <c r="F39" s="902"/>
      <c r="G39" s="266" t="s">
        <v>206</v>
      </c>
      <c r="H39" s="267" t="s">
        <v>206</v>
      </c>
      <c r="I39" s="876"/>
      <c r="J39" s="888"/>
      <c r="K39" s="869"/>
      <c r="L39" s="266" t="s">
        <v>206</v>
      </c>
      <c r="M39" s="266" t="s">
        <v>206</v>
      </c>
      <c r="N39" s="268" t="s">
        <v>206</v>
      </c>
    </row>
    <row r="40" spans="1:14" ht="17.100000000000001" customHeight="1" x14ac:dyDescent="0.2">
      <c r="A40" s="1069"/>
      <c r="B40" s="720" t="s">
        <v>455</v>
      </c>
      <c r="C40" s="90"/>
      <c r="D40" s="266" t="s">
        <v>206</v>
      </c>
      <c r="E40" s="876"/>
      <c r="F40" s="902"/>
      <c r="G40" s="266" t="s">
        <v>206</v>
      </c>
      <c r="H40" s="267" t="s">
        <v>206</v>
      </c>
      <c r="I40" s="876"/>
      <c r="J40" s="888"/>
      <c r="K40" s="869"/>
      <c r="L40" s="266" t="s">
        <v>206</v>
      </c>
      <c r="M40" s="266" t="s">
        <v>206</v>
      </c>
      <c r="N40" s="268" t="s">
        <v>206</v>
      </c>
    </row>
    <row r="41" spans="1:14" ht="17.100000000000001" customHeight="1" x14ac:dyDescent="0.2">
      <c r="A41" s="1069"/>
      <c r="B41" s="720" t="s">
        <v>450</v>
      </c>
      <c r="C41" s="90"/>
      <c r="D41" s="266" t="s">
        <v>206</v>
      </c>
      <c r="E41" s="876"/>
      <c r="F41" s="902"/>
      <c r="G41" s="266" t="s">
        <v>206</v>
      </c>
      <c r="H41" s="267" t="s">
        <v>206</v>
      </c>
      <c r="I41" s="876"/>
      <c r="J41" s="888"/>
      <c r="K41" s="869"/>
      <c r="L41" s="266" t="s">
        <v>206</v>
      </c>
      <c r="M41" s="266" t="s">
        <v>206</v>
      </c>
      <c r="N41" s="268" t="s">
        <v>206</v>
      </c>
    </row>
    <row r="42" spans="1:14" ht="17.100000000000001" customHeight="1" x14ac:dyDescent="0.2">
      <c r="A42" s="1069"/>
      <c r="B42" s="720" t="s">
        <v>451</v>
      </c>
      <c r="C42" s="108"/>
      <c r="D42" s="271" t="s">
        <v>206</v>
      </c>
      <c r="E42" s="876"/>
      <c r="F42" s="902"/>
      <c r="G42" s="271" t="s">
        <v>206</v>
      </c>
      <c r="H42" s="267" t="s">
        <v>206</v>
      </c>
      <c r="I42" s="876"/>
      <c r="J42" s="888"/>
      <c r="K42" s="869"/>
      <c r="L42" s="271" t="s">
        <v>206</v>
      </c>
      <c r="M42" s="271" t="s">
        <v>206</v>
      </c>
      <c r="N42" s="508" t="s">
        <v>206</v>
      </c>
    </row>
    <row r="43" spans="1:14" ht="17.100000000000001" customHeight="1" x14ac:dyDescent="0.2">
      <c r="A43" s="1069"/>
      <c r="B43" s="720" t="s">
        <v>452</v>
      </c>
      <c r="C43" s="790">
        <v>0</v>
      </c>
      <c r="D43" s="271" t="s">
        <v>206</v>
      </c>
      <c r="E43" s="788">
        <v>603000</v>
      </c>
      <c r="F43" s="788">
        <v>603000</v>
      </c>
      <c r="G43" s="271" t="s">
        <v>206</v>
      </c>
      <c r="H43" s="267" t="s">
        <v>206</v>
      </c>
      <c r="I43" s="788">
        <v>603000</v>
      </c>
      <c r="J43" s="887">
        <v>603000</v>
      </c>
      <c r="K43" s="868">
        <v>603000</v>
      </c>
      <c r="L43" s="271" t="s">
        <v>206</v>
      </c>
      <c r="M43" s="271" t="s">
        <v>206</v>
      </c>
      <c r="N43" s="508" t="s">
        <v>206</v>
      </c>
    </row>
    <row r="44" spans="1:14" s="782" customFormat="1" ht="17.100000000000001" customHeight="1" x14ac:dyDescent="0.2">
      <c r="A44" s="1069"/>
      <c r="B44" s="720"/>
      <c r="C44" s="790"/>
      <c r="D44" s="271"/>
      <c r="E44" s="788"/>
      <c r="F44" s="903"/>
      <c r="G44" s="271"/>
      <c r="H44" s="267"/>
      <c r="I44" s="788"/>
      <c r="J44" s="888"/>
      <c r="K44" s="868"/>
      <c r="L44" s="271"/>
      <c r="M44" s="271"/>
      <c r="N44" s="508"/>
    </row>
    <row r="45" spans="1:14" ht="17.100000000000001" customHeight="1" x14ac:dyDescent="0.2">
      <c r="A45" s="1069"/>
      <c r="B45" s="720" t="s">
        <v>456</v>
      </c>
      <c r="C45" s="90"/>
      <c r="D45" s="754"/>
      <c r="E45" s="876"/>
      <c r="F45" s="902"/>
      <c r="G45" s="754"/>
      <c r="H45" s="755"/>
      <c r="I45" s="876"/>
      <c r="J45" s="888"/>
      <c r="K45" s="869"/>
      <c r="L45" s="266" t="s">
        <v>206</v>
      </c>
      <c r="M45" s="266" t="s">
        <v>206</v>
      </c>
      <c r="N45" s="268" t="s">
        <v>206</v>
      </c>
    </row>
    <row r="46" spans="1:14" s="782" customFormat="1" ht="17.100000000000001" customHeight="1" x14ac:dyDescent="0.2">
      <c r="A46" s="1069"/>
      <c r="B46" s="720"/>
      <c r="C46" s="90"/>
      <c r="D46" s="754"/>
      <c r="E46" s="876"/>
      <c r="F46" s="902"/>
      <c r="G46" s="754"/>
      <c r="H46" s="755"/>
      <c r="I46" s="876"/>
      <c r="J46" s="888"/>
      <c r="K46" s="869"/>
      <c r="L46" s="266"/>
      <c r="M46" s="266"/>
      <c r="N46" s="268"/>
    </row>
    <row r="47" spans="1:14" s="782" customFormat="1" ht="17.100000000000001" customHeight="1" x14ac:dyDescent="0.2">
      <c r="A47" s="1069"/>
      <c r="B47" s="720" t="s">
        <v>672</v>
      </c>
      <c r="C47" s="912">
        <v>594358.5</v>
      </c>
      <c r="D47" s="788">
        <v>337493.38</v>
      </c>
      <c r="E47" s="788">
        <v>0</v>
      </c>
      <c r="F47" s="903">
        <v>931851.88</v>
      </c>
      <c r="G47" s="754">
        <v>0</v>
      </c>
      <c r="H47" s="912">
        <v>594358.5</v>
      </c>
      <c r="I47" s="788">
        <v>337493.38</v>
      </c>
      <c r="J47" s="888">
        <v>931851.88</v>
      </c>
      <c r="K47" s="868">
        <v>337493.38</v>
      </c>
      <c r="L47" s="266"/>
      <c r="M47" s="266"/>
      <c r="N47" s="268"/>
    </row>
    <row r="48" spans="1:14" ht="17.100000000000001" customHeight="1" x14ac:dyDescent="0.2">
      <c r="A48" s="1069"/>
      <c r="B48" s="720" t="s">
        <v>673</v>
      </c>
      <c r="C48" s="912">
        <v>1960923.05</v>
      </c>
      <c r="D48" s="788">
        <v>1112606.07</v>
      </c>
      <c r="E48" s="788">
        <v>0</v>
      </c>
      <c r="F48" s="903">
        <v>3073529.12</v>
      </c>
      <c r="G48" s="754">
        <v>0</v>
      </c>
      <c r="H48" s="912">
        <v>1960923.05</v>
      </c>
      <c r="I48" s="788">
        <v>1112606.07</v>
      </c>
      <c r="J48" s="888">
        <v>3073529.12</v>
      </c>
      <c r="K48" s="868">
        <v>1112606.07</v>
      </c>
      <c r="L48" s="271" t="s">
        <v>206</v>
      </c>
      <c r="M48" s="271" t="s">
        <v>206</v>
      </c>
      <c r="N48" s="508" t="s">
        <v>206</v>
      </c>
    </row>
    <row r="49" spans="1:14" ht="17.100000000000001" customHeight="1" x14ac:dyDescent="0.2">
      <c r="A49" s="1069"/>
      <c r="B49" s="525"/>
      <c r="C49" s="264"/>
      <c r="D49" s="266" t="s">
        <v>206</v>
      </c>
      <c r="E49" s="258"/>
      <c r="F49" s="259"/>
      <c r="G49" s="266" t="s">
        <v>206</v>
      </c>
      <c r="H49" s="267" t="s">
        <v>206</v>
      </c>
      <c r="I49" s="898"/>
      <c r="J49" s="907"/>
      <c r="K49" s="908"/>
      <c r="L49" s="349" t="s">
        <v>206</v>
      </c>
      <c r="M49" s="349" t="s">
        <v>206</v>
      </c>
      <c r="N49" s="321" t="s">
        <v>206</v>
      </c>
    </row>
    <row r="50" spans="1:14" ht="17.100000000000001" customHeight="1" thickBot="1" x14ac:dyDescent="0.25">
      <c r="A50" s="1070"/>
      <c r="B50" s="526"/>
      <c r="C50" s="499"/>
      <c r="D50" s="492" t="s">
        <v>206</v>
      </c>
      <c r="E50" s="26"/>
      <c r="F50" s="498"/>
      <c r="G50" s="492" t="s">
        <v>206</v>
      </c>
      <c r="H50" s="527" t="s">
        <v>206</v>
      </c>
      <c r="I50" s="877"/>
      <c r="J50" s="889"/>
      <c r="K50" s="870"/>
      <c r="L50" s="492" t="s">
        <v>206</v>
      </c>
      <c r="M50" s="492" t="s">
        <v>206</v>
      </c>
      <c r="N50" s="495" t="s">
        <v>206</v>
      </c>
    </row>
    <row r="51" spans="1:14" ht="16.5" customHeight="1" x14ac:dyDescent="0.2">
      <c r="A51" s="1072" t="s">
        <v>328</v>
      </c>
      <c r="B51" s="741" t="s">
        <v>412</v>
      </c>
      <c r="C51" s="536"/>
      <c r="D51" s="535"/>
      <c r="E51" s="535"/>
      <c r="F51" s="512"/>
      <c r="G51" s="512"/>
      <c r="H51" s="536"/>
      <c r="I51" s="909"/>
      <c r="J51" s="910"/>
      <c r="K51" s="911"/>
      <c r="L51" s="513"/>
      <c r="M51" s="497"/>
      <c r="N51" s="514"/>
    </row>
    <row r="52" spans="1:14" ht="16.5" customHeight="1" x14ac:dyDescent="0.2">
      <c r="A52" s="1073"/>
      <c r="B52" s="742" t="s">
        <v>414</v>
      </c>
      <c r="C52" s="260"/>
      <c r="D52" s="258"/>
      <c r="E52" s="258"/>
      <c r="F52" s="259"/>
      <c r="G52" s="259"/>
      <c r="H52" s="260"/>
      <c r="I52" s="898"/>
      <c r="J52" s="907"/>
      <c r="K52" s="869"/>
      <c r="L52" s="55"/>
      <c r="M52" s="53"/>
      <c r="N52" s="262"/>
    </row>
    <row r="53" spans="1:14" ht="16.5" customHeight="1" x14ac:dyDescent="0.2">
      <c r="A53" s="1073"/>
      <c r="B53" s="743" t="s">
        <v>26</v>
      </c>
      <c r="C53" s="260"/>
      <c r="D53" s="258"/>
      <c r="E53" s="258"/>
      <c r="F53" s="259"/>
      <c r="G53" s="259"/>
      <c r="H53" s="260"/>
      <c r="I53" s="898"/>
      <c r="J53" s="907"/>
      <c r="K53" s="869"/>
      <c r="L53" s="55"/>
      <c r="M53" s="53"/>
      <c r="N53" s="262"/>
    </row>
    <row r="54" spans="1:14" ht="16.5" customHeight="1" x14ac:dyDescent="0.2">
      <c r="A54" s="1073"/>
      <c r="B54" s="743" t="s">
        <v>674</v>
      </c>
      <c r="C54" s="260"/>
      <c r="D54" s="258"/>
      <c r="E54" s="258"/>
      <c r="F54" s="259"/>
      <c r="G54" s="259"/>
      <c r="H54" s="260"/>
      <c r="I54" s="898"/>
      <c r="J54" s="907"/>
      <c r="K54" s="868">
        <v>99556.08</v>
      </c>
      <c r="L54" s="55"/>
      <c r="M54" s="53"/>
      <c r="N54" s="262"/>
    </row>
    <row r="55" spans="1:14" ht="16.5" customHeight="1" x14ac:dyDescent="0.2">
      <c r="A55" s="1073"/>
      <c r="B55" s="743" t="s">
        <v>26</v>
      </c>
      <c r="C55" s="260"/>
      <c r="D55" s="258"/>
      <c r="E55" s="258"/>
      <c r="F55" s="259"/>
      <c r="G55" s="259"/>
      <c r="H55" s="260"/>
      <c r="I55" s="258"/>
      <c r="J55" s="261"/>
      <c r="K55" s="52"/>
      <c r="L55" s="55"/>
      <c r="M55" s="53"/>
      <c r="N55" s="262"/>
    </row>
    <row r="56" spans="1:14" ht="16.5" customHeight="1" x14ac:dyDescent="0.2">
      <c r="A56" s="1073"/>
      <c r="B56" s="743" t="s">
        <v>26</v>
      </c>
      <c r="C56" s="260"/>
      <c r="D56" s="258"/>
      <c r="E56" s="258"/>
      <c r="F56" s="259"/>
      <c r="G56" s="259"/>
      <c r="H56" s="260"/>
      <c r="I56" s="258"/>
      <c r="J56" s="261"/>
      <c r="K56" s="52"/>
      <c r="L56" s="55"/>
      <c r="M56" s="53"/>
      <c r="N56" s="262"/>
    </row>
    <row r="57" spans="1:14" ht="16.5" customHeight="1" thickBot="1" x14ac:dyDescent="0.25">
      <c r="A57" s="1074"/>
      <c r="B57" s="743" t="s">
        <v>26</v>
      </c>
      <c r="C57" s="744"/>
      <c r="D57" s="258"/>
      <c r="E57" s="258"/>
      <c r="F57" s="259"/>
      <c r="G57" s="259"/>
      <c r="H57" s="260"/>
      <c r="I57" s="258"/>
      <c r="J57" s="261"/>
      <c r="K57" s="264"/>
      <c r="L57" s="265"/>
      <c r="M57" s="259"/>
      <c r="N57" s="262"/>
    </row>
    <row r="58" spans="1:14" ht="16.5" customHeight="1" x14ac:dyDescent="0.2">
      <c r="A58" s="102" t="s">
        <v>481</v>
      </c>
      <c r="B58" s="357"/>
      <c r="C58" s="536"/>
      <c r="D58" s="535"/>
      <c r="E58" s="535"/>
      <c r="F58" s="537"/>
      <c r="G58" s="536"/>
      <c r="H58" s="535"/>
      <c r="I58" s="512"/>
      <c r="J58" s="537"/>
      <c r="K58" s="89"/>
      <c r="L58" s="513"/>
      <c r="M58" s="490"/>
      <c r="N58" s="604"/>
    </row>
    <row r="59" spans="1:14" ht="16.5" customHeight="1" x14ac:dyDescent="0.2">
      <c r="A59" s="1071" t="s">
        <v>482</v>
      </c>
      <c r="B59" s="1058"/>
      <c r="C59" s="588" t="s">
        <v>206</v>
      </c>
      <c r="D59" s="349" t="s">
        <v>206</v>
      </c>
      <c r="E59" s="349" t="s">
        <v>206</v>
      </c>
      <c r="F59" s="321" t="s">
        <v>206</v>
      </c>
      <c r="G59" s="588" t="s">
        <v>206</v>
      </c>
      <c r="H59" s="349" t="s">
        <v>206</v>
      </c>
      <c r="I59" s="322" t="s">
        <v>206</v>
      </c>
      <c r="J59" s="321" t="s">
        <v>206</v>
      </c>
      <c r="K59" s="481" t="s">
        <v>206</v>
      </c>
      <c r="L59" s="589" t="s">
        <v>206</v>
      </c>
      <c r="M59" s="608">
        <f>'Transferové odpisy'!D96-'Transferové odpisy'!E96-'Transferové odpisy'!F96</f>
        <v>81395389.017499968</v>
      </c>
      <c r="N59" s="605" t="s">
        <v>206</v>
      </c>
    </row>
    <row r="60" spans="1:14" ht="16.5" customHeight="1" x14ac:dyDescent="0.2">
      <c r="A60" s="1057" t="s">
        <v>396</v>
      </c>
      <c r="B60" s="1058"/>
      <c r="C60" s="588" t="s">
        <v>206</v>
      </c>
      <c r="D60" s="349" t="s">
        <v>206</v>
      </c>
      <c r="E60" s="349" t="s">
        <v>206</v>
      </c>
      <c r="F60" s="321" t="s">
        <v>206</v>
      </c>
      <c r="G60" s="588" t="s">
        <v>206</v>
      </c>
      <c r="H60" s="349" t="s">
        <v>206</v>
      </c>
      <c r="I60" s="322" t="s">
        <v>206</v>
      </c>
      <c r="J60" s="321" t="s">
        <v>206</v>
      </c>
      <c r="K60" s="481" t="s">
        <v>206</v>
      </c>
      <c r="L60" s="589" t="s">
        <v>206</v>
      </c>
      <c r="M60" s="608">
        <f>'Transferové odpisy'!F96-'Transferové odpisy'!G96</f>
        <v>1043054</v>
      </c>
      <c r="N60" s="605" t="s">
        <v>206</v>
      </c>
    </row>
    <row r="61" spans="1:14" ht="16.5" customHeight="1" x14ac:dyDescent="0.2">
      <c r="A61" s="1057" t="s">
        <v>397</v>
      </c>
      <c r="B61" s="1058"/>
      <c r="C61" s="481" t="s">
        <v>206</v>
      </c>
      <c r="D61" s="271" t="s">
        <v>206</v>
      </c>
      <c r="E61" s="271" t="s">
        <v>206</v>
      </c>
      <c r="F61" s="508" t="s">
        <v>206</v>
      </c>
      <c r="G61" s="481" t="s">
        <v>206</v>
      </c>
      <c r="H61" s="271" t="s">
        <v>206</v>
      </c>
      <c r="I61" s="320" t="s">
        <v>206</v>
      </c>
      <c r="J61" s="508" t="s">
        <v>206</v>
      </c>
      <c r="K61" s="607">
        <f>L61</f>
        <v>2169958.9200000004</v>
      </c>
      <c r="L61" s="606">
        <f>'Transferové odpisy'!H96+'Transferové odpisy'!I96</f>
        <v>2169958.9200000004</v>
      </c>
      <c r="M61" s="508" t="s">
        <v>206</v>
      </c>
      <c r="N61" s="613" t="s">
        <v>206</v>
      </c>
    </row>
    <row r="62" spans="1:14" ht="16.5" customHeight="1" thickBot="1" x14ac:dyDescent="0.25">
      <c r="A62" s="1071" t="s">
        <v>458</v>
      </c>
      <c r="B62" s="1058"/>
      <c r="C62" s="494" t="s">
        <v>206</v>
      </c>
      <c r="D62" s="590" t="s">
        <v>206</v>
      </c>
      <c r="E62" s="590" t="s">
        <v>206</v>
      </c>
      <c r="F62" s="611" t="s">
        <v>206</v>
      </c>
      <c r="G62" s="588" t="s">
        <v>206</v>
      </c>
      <c r="H62" s="349" t="s">
        <v>206</v>
      </c>
      <c r="I62" s="322" t="s">
        <v>206</v>
      </c>
      <c r="J62" s="321" t="s">
        <v>206</v>
      </c>
      <c r="K62" s="614"/>
      <c r="L62" s="612"/>
      <c r="M62" s="615"/>
      <c r="N62" s="603" t="s">
        <v>206</v>
      </c>
    </row>
    <row r="63" spans="1:14" ht="17.100000000000001" customHeight="1" thickBot="1" x14ac:dyDescent="0.25">
      <c r="A63" s="1059" t="s">
        <v>14</v>
      </c>
      <c r="B63" s="1060"/>
      <c r="C63" s="924">
        <f>SUM(C6:C57)</f>
        <v>10501546.91</v>
      </c>
      <c r="D63" s="924">
        <f t="shared" ref="D63:I63" si="0">SUM(D6:D57)</f>
        <v>1450099.4500000002</v>
      </c>
      <c r="E63" s="924">
        <f t="shared" si="0"/>
        <v>131388221.56999999</v>
      </c>
      <c r="F63" s="924">
        <f t="shared" si="0"/>
        <v>141165851.87</v>
      </c>
      <c r="G63" s="924">
        <f t="shared" si="0"/>
        <v>0</v>
      </c>
      <c r="H63" s="924">
        <f t="shared" si="0"/>
        <v>4816926.87</v>
      </c>
      <c r="I63" s="924">
        <f t="shared" si="0"/>
        <v>132296804.95999998</v>
      </c>
      <c r="J63" s="924">
        <f>SUM(J6:J57)</f>
        <v>136536731.82999998</v>
      </c>
      <c r="K63" s="925">
        <f>SUM(K6:K62)</f>
        <v>134566319.95999998</v>
      </c>
      <c r="L63" s="44">
        <f>SUM(L59:L62)</f>
        <v>2169958.9200000004</v>
      </c>
      <c r="M63" s="44">
        <f>SUM(M59:M62)</f>
        <v>82438443.017499968</v>
      </c>
      <c r="N63" s="45">
        <f>SUM(N6:N62)</f>
        <v>0</v>
      </c>
    </row>
    <row r="64" spans="1:14" ht="17.100000000000001" customHeight="1" x14ac:dyDescent="0.2"/>
    <row r="65" spans="2:14" ht="17.100000000000001" customHeight="1" x14ac:dyDescent="0.25">
      <c r="B65" s="56" t="s">
        <v>77</v>
      </c>
      <c r="C65" s="57" t="s">
        <v>105</v>
      </c>
      <c r="E65" s="109" t="s">
        <v>65</v>
      </c>
      <c r="F65" s="109"/>
      <c r="G65" s="263"/>
      <c r="H65" s="2"/>
      <c r="I65" s="2"/>
      <c r="J65" s="2"/>
    </row>
    <row r="66" spans="2:14" ht="17.100000000000001" customHeight="1" x14ac:dyDescent="0.2">
      <c r="B66" s="5" t="s">
        <v>74</v>
      </c>
      <c r="C66" s="866">
        <f>C63+D63+E63-F63-G63</f>
        <v>2174016.0600000024</v>
      </c>
      <c r="D66" s="865"/>
      <c r="E66" s="509" t="s">
        <v>66</v>
      </c>
      <c r="F66" s="509"/>
      <c r="G66" s="510"/>
      <c r="H66" s="3"/>
      <c r="I66" s="3"/>
      <c r="J66" s="3"/>
    </row>
    <row r="67" spans="2:14" ht="17.100000000000001" customHeight="1" x14ac:dyDescent="0.2">
      <c r="B67" s="58">
        <v>388</v>
      </c>
      <c r="C67" s="866">
        <f>H63+I63-J63</f>
        <v>577000</v>
      </c>
      <c r="D67" s="865"/>
      <c r="E67" s="414" t="s">
        <v>132</v>
      </c>
      <c r="F67" s="415"/>
      <c r="G67" s="511"/>
      <c r="H67" s="3"/>
      <c r="I67" s="3"/>
      <c r="J67" s="3"/>
    </row>
    <row r="68" spans="2:14" ht="17.100000000000001" customHeight="1" x14ac:dyDescent="0.2">
      <c r="B68" s="58">
        <v>672</v>
      </c>
      <c r="C68" s="866">
        <f>K63</f>
        <v>134566319.95999998</v>
      </c>
      <c r="D68" s="865"/>
    </row>
    <row r="69" spans="2:14" ht="17.100000000000001" customHeight="1" x14ac:dyDescent="0.2">
      <c r="B69" s="58">
        <v>403</v>
      </c>
      <c r="C69" s="866">
        <f>M63-L63</f>
        <v>80268484.097499967</v>
      </c>
      <c r="D69" s="865"/>
      <c r="J69" s="92" t="s">
        <v>218</v>
      </c>
      <c r="K69" s="337">
        <f>'Popis SÚ a nákl.účtů'!B163</f>
        <v>45685</v>
      </c>
      <c r="L69" s="1009"/>
    </row>
    <row r="70" spans="2:14" ht="19.5" customHeight="1" x14ac:dyDescent="0.2">
      <c r="C70" s="567"/>
      <c r="D70" s="3"/>
      <c r="J70" s="92" t="s">
        <v>111</v>
      </c>
      <c r="K70" s="336" t="str">
        <f>'Popis SÚ a nákl.účtů'!B164</f>
        <v>Iva Luňáková</v>
      </c>
      <c r="L70" s="1010"/>
      <c r="M70" s="92" t="s">
        <v>106</v>
      </c>
      <c r="N70" s="91" t="s">
        <v>112</v>
      </c>
    </row>
    <row r="71" spans="2:14" ht="19.5" customHeight="1" x14ac:dyDescent="0.2">
      <c r="J71" s="92" t="s">
        <v>113</v>
      </c>
      <c r="K71" s="336" t="str">
        <f>'Popis SÚ a nákl.účtů'!B165</f>
        <v>481 131 052/5904</v>
      </c>
      <c r="L71" s="1009"/>
      <c r="M71" s="1004"/>
      <c r="N71" s="1004"/>
    </row>
    <row r="72" spans="2:14" ht="19.5" customHeight="1" x14ac:dyDescent="0.2">
      <c r="J72" s="92" t="s">
        <v>114</v>
      </c>
      <c r="K72" s="336" t="str">
        <f>'Popis SÚ a nákl.účtů'!B166</f>
        <v>Mgr. Hana Kubátová Ortová</v>
      </c>
      <c r="L72" s="1010"/>
      <c r="M72" s="92" t="s">
        <v>106</v>
      </c>
      <c r="N72" s="91" t="s">
        <v>112</v>
      </c>
    </row>
  </sheetData>
  <mergeCells count="17">
    <mergeCell ref="N4:N5"/>
    <mergeCell ref="H4:J4"/>
    <mergeCell ref="K4:M4"/>
    <mergeCell ref="C4:G4"/>
    <mergeCell ref="A4:A5"/>
    <mergeCell ref="A60:B60"/>
    <mergeCell ref="A61:B61"/>
    <mergeCell ref="D2:J2"/>
    <mergeCell ref="A63:B63"/>
    <mergeCell ref="A6:A14"/>
    <mergeCell ref="A15:A23"/>
    <mergeCell ref="A24:A25"/>
    <mergeCell ref="A26:A37"/>
    <mergeCell ref="A38:A50"/>
    <mergeCell ref="A62:B62"/>
    <mergeCell ref="A59:B59"/>
    <mergeCell ref="A51:A57"/>
  </mergeCells>
  <phoneticPr fontId="3" type="noConversion"/>
  <printOptions horizontalCentered="1"/>
  <pageMargins left="0.23622047244094491" right="0.23622047244094491" top="0.74803149606299213" bottom="0.74803149606299213" header="0.31496062992125984" footer="0.31496062992125984"/>
  <pageSetup paperSize="8" scale="75" fitToHeight="0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03"/>
  <sheetViews>
    <sheetView workbookViewId="0">
      <pane ySplit="5" topLeftCell="A90" activePane="bottomLeft" state="frozen"/>
      <selection pane="bottomLeft" activeCell="E110" sqref="E110"/>
    </sheetView>
  </sheetViews>
  <sheetFormatPr defaultRowHeight="12.75" x14ac:dyDescent="0.2"/>
  <cols>
    <col min="1" max="1" width="10.140625" customWidth="1"/>
    <col min="2" max="2" width="36" customWidth="1"/>
    <col min="3" max="10" width="21.42578125" customWidth="1"/>
    <col min="11" max="11" width="9.140625" customWidth="1"/>
  </cols>
  <sheetData>
    <row r="1" spans="1:10" ht="26.25" x14ac:dyDescent="0.4">
      <c r="A1" s="601"/>
      <c r="B1" s="21" t="s">
        <v>483</v>
      </c>
      <c r="J1" s="81" t="str">
        <f>'Popis SÚ a nákl.účtů'!D2</f>
        <v>číslo org.: 1437</v>
      </c>
    </row>
    <row r="2" spans="1:10" ht="26.25" customHeight="1" x14ac:dyDescent="0.25">
      <c r="A2" s="601"/>
      <c r="B2" s="81" t="s">
        <v>81</v>
      </c>
      <c r="C2" s="1091" t="str">
        <f>'Popis SÚ a nákl.účtů'!C3:D3</f>
        <v>Střední zdravotnická škola  a Střední odborná škola, Česká Lípa, příspěvková organizace</v>
      </c>
      <c r="D2" s="1091"/>
      <c r="E2" s="1091"/>
      <c r="F2" s="1091"/>
      <c r="G2" s="1091"/>
      <c r="H2" s="1091"/>
      <c r="I2" s="1091"/>
    </row>
    <row r="3" spans="1:10" ht="13.5" thickBot="1" x14ac:dyDescent="0.25">
      <c r="A3" s="601"/>
      <c r="B3" s="610"/>
    </row>
    <row r="4" spans="1:10" ht="17.100000000000001" customHeight="1" thickBot="1" x14ac:dyDescent="0.25">
      <c r="A4" s="1092" t="s">
        <v>460</v>
      </c>
      <c r="B4" s="1087" t="s">
        <v>459</v>
      </c>
      <c r="C4" s="1077" t="s">
        <v>390</v>
      </c>
      <c r="D4" s="1083"/>
      <c r="E4" s="1083"/>
      <c r="F4" s="1083"/>
      <c r="G4" s="1095"/>
      <c r="H4" s="1083"/>
      <c r="I4" s="1083"/>
      <c r="J4" s="1087" t="s">
        <v>391</v>
      </c>
    </row>
    <row r="5" spans="1:10" s="2" customFormat="1" ht="68.25" customHeight="1" thickBot="1" x14ac:dyDescent="0.25">
      <c r="A5" s="1093"/>
      <c r="B5" s="1094"/>
      <c r="C5" s="599" t="s">
        <v>392</v>
      </c>
      <c r="D5" s="600" t="s">
        <v>393</v>
      </c>
      <c r="E5" s="609" t="s">
        <v>486</v>
      </c>
      <c r="F5" s="609" t="s">
        <v>484</v>
      </c>
      <c r="G5" s="598" t="s">
        <v>394</v>
      </c>
      <c r="H5" s="609" t="s">
        <v>485</v>
      </c>
      <c r="I5" s="609" t="s">
        <v>487</v>
      </c>
      <c r="J5" s="1088"/>
    </row>
    <row r="6" spans="1:10" s="198" customFormat="1" ht="27" customHeight="1" x14ac:dyDescent="0.2">
      <c r="A6" s="796" t="s">
        <v>551</v>
      </c>
      <c r="B6" s="797" t="s">
        <v>552</v>
      </c>
      <c r="C6" s="798">
        <v>62218</v>
      </c>
      <c r="D6" s="799">
        <v>62218</v>
      </c>
      <c r="E6" s="799">
        <v>57188</v>
      </c>
      <c r="F6" s="800"/>
      <c r="G6" s="801"/>
      <c r="H6" s="802">
        <v>1713</v>
      </c>
      <c r="I6" s="803"/>
      <c r="J6" s="804">
        <f t="shared" ref="J6:J95" si="0">D6-E6-G6-H6-I6</f>
        <v>3317</v>
      </c>
    </row>
    <row r="7" spans="1:10" s="198" customFormat="1" ht="27" customHeight="1" x14ac:dyDescent="0.2">
      <c r="A7" s="805" t="s">
        <v>551</v>
      </c>
      <c r="B7" s="806" t="s">
        <v>553</v>
      </c>
      <c r="C7" s="807">
        <v>52998</v>
      </c>
      <c r="D7" s="808">
        <v>52998</v>
      </c>
      <c r="E7" s="808">
        <v>48720</v>
      </c>
      <c r="F7" s="809"/>
      <c r="G7" s="801"/>
      <c r="H7" s="810">
        <v>1467</v>
      </c>
      <c r="I7" s="811"/>
      <c r="J7" s="804">
        <f t="shared" si="0"/>
        <v>2811</v>
      </c>
    </row>
    <row r="8" spans="1:10" s="198" customFormat="1" ht="27" customHeight="1" x14ac:dyDescent="0.2">
      <c r="A8" s="805" t="s">
        <v>551</v>
      </c>
      <c r="B8" s="806" t="s">
        <v>554</v>
      </c>
      <c r="C8" s="807">
        <v>52998</v>
      </c>
      <c r="D8" s="808">
        <v>52998</v>
      </c>
      <c r="E8" s="808">
        <v>48720</v>
      </c>
      <c r="F8" s="809"/>
      <c r="G8" s="801"/>
      <c r="H8" s="810">
        <v>1467</v>
      </c>
      <c r="I8" s="811"/>
      <c r="J8" s="804">
        <f t="shared" si="0"/>
        <v>2811</v>
      </c>
    </row>
    <row r="9" spans="1:10" s="198" customFormat="1" ht="27" customHeight="1" x14ac:dyDescent="0.2">
      <c r="A9" s="805" t="s">
        <v>551</v>
      </c>
      <c r="B9" s="806" t="s">
        <v>555</v>
      </c>
      <c r="C9" s="807">
        <v>52998</v>
      </c>
      <c r="D9" s="808">
        <v>52998</v>
      </c>
      <c r="E9" s="808">
        <v>48720</v>
      </c>
      <c r="F9" s="809"/>
      <c r="G9" s="801"/>
      <c r="H9" s="810">
        <v>1467</v>
      </c>
      <c r="I9" s="811"/>
      <c r="J9" s="804">
        <f t="shared" si="0"/>
        <v>2811</v>
      </c>
    </row>
    <row r="10" spans="1:10" s="198" customFormat="1" ht="27" customHeight="1" x14ac:dyDescent="0.2">
      <c r="A10" s="805" t="s">
        <v>551</v>
      </c>
      <c r="B10" s="806" t="s">
        <v>556</v>
      </c>
      <c r="C10" s="807">
        <v>54123.5</v>
      </c>
      <c r="D10" s="808">
        <v>54123.5</v>
      </c>
      <c r="E10" s="808">
        <v>49764</v>
      </c>
      <c r="F10" s="809"/>
      <c r="G10" s="801"/>
      <c r="H10" s="810">
        <v>1494</v>
      </c>
      <c r="I10" s="811"/>
      <c r="J10" s="804">
        <f t="shared" si="0"/>
        <v>2865.5</v>
      </c>
    </row>
    <row r="11" spans="1:10" s="198" customFormat="1" ht="27" customHeight="1" x14ac:dyDescent="0.2">
      <c r="A11" s="805" t="s">
        <v>557</v>
      </c>
      <c r="B11" s="806" t="s">
        <v>558</v>
      </c>
      <c r="C11" s="807">
        <v>204744.1</v>
      </c>
      <c r="D11" s="808">
        <v>173816.5</v>
      </c>
      <c r="E11" s="808">
        <v>81909.759999999995</v>
      </c>
      <c r="F11" s="809"/>
      <c r="G11" s="801"/>
      <c r="H11" s="810">
        <v>8261.52</v>
      </c>
      <c r="I11" s="811"/>
      <c r="J11" s="804">
        <f t="shared" si="0"/>
        <v>83645.22</v>
      </c>
    </row>
    <row r="12" spans="1:10" s="198" customFormat="1" ht="27" customHeight="1" x14ac:dyDescent="0.2">
      <c r="A12" s="805" t="s">
        <v>557</v>
      </c>
      <c r="B12" s="806" t="s">
        <v>559</v>
      </c>
      <c r="C12" s="807">
        <v>187550</v>
      </c>
      <c r="D12" s="808">
        <v>159417.5</v>
      </c>
      <c r="E12" s="808">
        <v>67595.14</v>
      </c>
      <c r="F12" s="809"/>
      <c r="G12" s="801"/>
      <c r="H12" s="810">
        <v>7578.6</v>
      </c>
      <c r="I12" s="811"/>
      <c r="J12" s="804">
        <f t="shared" si="0"/>
        <v>84243.76</v>
      </c>
    </row>
    <row r="13" spans="1:10" s="198" customFormat="1" ht="27" customHeight="1" x14ac:dyDescent="0.2">
      <c r="A13" s="805" t="s">
        <v>557</v>
      </c>
      <c r="B13" s="806" t="s">
        <v>560</v>
      </c>
      <c r="C13" s="807">
        <v>205337</v>
      </c>
      <c r="D13" s="808">
        <v>165809.6275</v>
      </c>
      <c r="E13" s="808">
        <v>159657.64000000001</v>
      </c>
      <c r="F13" s="809"/>
      <c r="G13" s="801"/>
      <c r="H13" s="810">
        <v>833.4</v>
      </c>
      <c r="I13" s="811"/>
      <c r="J13" s="804">
        <f t="shared" si="0"/>
        <v>5318.5874999999887</v>
      </c>
    </row>
    <row r="14" spans="1:10" s="198" customFormat="1" ht="27" customHeight="1" x14ac:dyDescent="0.2">
      <c r="A14" s="805" t="s">
        <v>557</v>
      </c>
      <c r="B14" s="806" t="s">
        <v>561</v>
      </c>
      <c r="C14" s="807">
        <v>9315432.5999999996</v>
      </c>
      <c r="D14" s="808">
        <v>6150351.0599999996</v>
      </c>
      <c r="E14" s="808">
        <v>866681.88</v>
      </c>
      <c r="F14" s="809"/>
      <c r="G14" s="801"/>
      <c r="H14" s="810">
        <v>116855.4</v>
      </c>
      <c r="I14" s="811"/>
      <c r="J14" s="804">
        <f t="shared" si="0"/>
        <v>5166813.7799999993</v>
      </c>
    </row>
    <row r="15" spans="1:10" s="198" customFormat="1" ht="27" customHeight="1" x14ac:dyDescent="0.2">
      <c r="A15" s="805" t="s">
        <v>562</v>
      </c>
      <c r="B15" s="806" t="s">
        <v>563</v>
      </c>
      <c r="C15" s="807">
        <v>17035189</v>
      </c>
      <c r="D15" s="808">
        <v>4964139.63</v>
      </c>
      <c r="E15" s="808">
        <v>168516.32</v>
      </c>
      <c r="F15" s="809"/>
      <c r="G15" s="801"/>
      <c r="H15" s="810">
        <v>31597.08</v>
      </c>
      <c r="I15" s="811"/>
      <c r="J15" s="804">
        <f t="shared" si="0"/>
        <v>4764026.2299999995</v>
      </c>
    </row>
    <row r="16" spans="1:10" s="198" customFormat="1" ht="27" customHeight="1" x14ac:dyDescent="0.2">
      <c r="A16" s="805" t="s">
        <v>564</v>
      </c>
      <c r="B16" s="806" t="s">
        <v>565</v>
      </c>
      <c r="C16" s="807">
        <v>6524300.3099999996</v>
      </c>
      <c r="D16" s="808">
        <v>5866186.6799999997</v>
      </c>
      <c r="E16" s="808">
        <v>174260.14</v>
      </c>
      <c r="F16" s="809"/>
      <c r="G16" s="801"/>
      <c r="H16" s="810">
        <v>37341.480000000003</v>
      </c>
      <c r="I16" s="811"/>
      <c r="J16" s="804">
        <f t="shared" si="0"/>
        <v>5654585.0599999996</v>
      </c>
    </row>
    <row r="17" spans="1:10" s="198" customFormat="1" ht="27" customHeight="1" x14ac:dyDescent="0.2">
      <c r="A17" s="805" t="s">
        <v>564</v>
      </c>
      <c r="B17" s="806" t="s">
        <v>566</v>
      </c>
      <c r="C17" s="807">
        <v>231424.46</v>
      </c>
      <c r="D17" s="808">
        <v>206731.94</v>
      </c>
      <c r="E17" s="808">
        <v>6153.2</v>
      </c>
      <c r="F17" s="809"/>
      <c r="G17" s="801"/>
      <c r="H17" s="810">
        <v>1318.56</v>
      </c>
      <c r="I17" s="811"/>
      <c r="J17" s="804">
        <f t="shared" si="0"/>
        <v>199260.18</v>
      </c>
    </row>
    <row r="18" spans="1:10" s="198" customFormat="1" ht="27" customHeight="1" x14ac:dyDescent="0.2">
      <c r="A18" s="805" t="s">
        <v>564</v>
      </c>
      <c r="B18" s="806" t="s">
        <v>567</v>
      </c>
      <c r="C18" s="807">
        <v>10731580.039999999</v>
      </c>
      <c r="D18" s="808">
        <v>9152102.5899999999</v>
      </c>
      <c r="E18" s="808">
        <v>271879.44</v>
      </c>
      <c r="F18" s="809"/>
      <c r="G18" s="801"/>
      <c r="H18" s="810">
        <v>58259.88</v>
      </c>
      <c r="I18" s="811"/>
      <c r="J18" s="804">
        <f t="shared" si="0"/>
        <v>8821963.2699999996</v>
      </c>
    </row>
    <row r="19" spans="1:10" s="198" customFormat="1" ht="27" customHeight="1" x14ac:dyDescent="0.2">
      <c r="A19" s="805" t="s">
        <v>564</v>
      </c>
      <c r="B19" s="806" t="s">
        <v>568</v>
      </c>
      <c r="C19" s="807">
        <v>21115145.399999999</v>
      </c>
      <c r="D19" s="808">
        <v>18548519.949999999</v>
      </c>
      <c r="E19" s="808">
        <v>550932.6</v>
      </c>
      <c r="F19" s="809"/>
      <c r="G19" s="801"/>
      <c r="H19" s="810">
        <v>118057</v>
      </c>
      <c r="I19" s="811"/>
      <c r="J19" s="804">
        <f t="shared" si="0"/>
        <v>17879530.349999998</v>
      </c>
    </row>
    <row r="20" spans="1:10" s="198" customFormat="1" ht="27" customHeight="1" x14ac:dyDescent="0.2">
      <c r="A20" s="805" t="s">
        <v>564</v>
      </c>
      <c r="B20" s="806" t="s">
        <v>569</v>
      </c>
      <c r="C20" s="807">
        <v>2294823.39</v>
      </c>
      <c r="D20" s="808">
        <v>2063274.28</v>
      </c>
      <c r="E20" s="808">
        <v>64594.81</v>
      </c>
      <c r="F20" s="809"/>
      <c r="G20" s="801"/>
      <c r="H20" s="810">
        <v>13141.2</v>
      </c>
      <c r="I20" s="811"/>
      <c r="J20" s="804">
        <f t="shared" si="0"/>
        <v>1985538.27</v>
      </c>
    </row>
    <row r="21" spans="1:10" s="198" customFormat="1" ht="27" customHeight="1" x14ac:dyDescent="0.2">
      <c r="A21" s="805" t="s">
        <v>564</v>
      </c>
      <c r="B21" s="806" t="s">
        <v>570</v>
      </c>
      <c r="C21" s="807">
        <v>13693811.49</v>
      </c>
      <c r="D21" s="808">
        <v>12312029.75</v>
      </c>
      <c r="E21" s="808">
        <v>385235.36</v>
      </c>
      <c r="F21" s="809"/>
      <c r="G21" s="801"/>
      <c r="H21" s="810">
        <v>78372.72</v>
      </c>
      <c r="I21" s="811"/>
      <c r="J21" s="804">
        <f t="shared" si="0"/>
        <v>11848421.67</v>
      </c>
    </row>
    <row r="22" spans="1:10" s="198" customFormat="1" ht="27" customHeight="1" x14ac:dyDescent="0.2">
      <c r="A22" s="805" t="s">
        <v>564</v>
      </c>
      <c r="B22" s="806" t="s">
        <v>571</v>
      </c>
      <c r="C22" s="807">
        <v>251931.07</v>
      </c>
      <c r="D22" s="808">
        <v>226221.26</v>
      </c>
      <c r="E22" s="808">
        <v>6737.89</v>
      </c>
      <c r="F22" s="809"/>
      <c r="G22" s="801"/>
      <c r="H22" s="810">
        <v>1443.84</v>
      </c>
      <c r="I22" s="811"/>
      <c r="J22" s="804">
        <f t="shared" si="0"/>
        <v>218039.53</v>
      </c>
    </row>
    <row r="23" spans="1:10" s="198" customFormat="1" ht="27" customHeight="1" x14ac:dyDescent="0.2">
      <c r="A23" s="805" t="s">
        <v>564</v>
      </c>
      <c r="B23" s="806" t="s">
        <v>572</v>
      </c>
      <c r="C23" s="807">
        <v>1526855.75</v>
      </c>
      <c r="D23" s="808">
        <v>1373136.78</v>
      </c>
      <c r="E23" s="808">
        <v>128296.19</v>
      </c>
      <c r="F23" s="809"/>
      <c r="G23" s="801"/>
      <c r="H23" s="810">
        <v>26094.12</v>
      </c>
      <c r="I23" s="811"/>
      <c r="J23" s="804">
        <f t="shared" si="0"/>
        <v>1218746.47</v>
      </c>
    </row>
    <row r="24" spans="1:10" s="198" customFormat="1" ht="27" customHeight="1" x14ac:dyDescent="0.2">
      <c r="A24" s="805" t="s">
        <v>573</v>
      </c>
      <c r="B24" s="806" t="s">
        <v>574</v>
      </c>
      <c r="C24" s="807">
        <v>133100</v>
      </c>
      <c r="D24" s="808">
        <v>119790</v>
      </c>
      <c r="E24" s="808">
        <v>54070.2</v>
      </c>
      <c r="F24" s="809"/>
      <c r="G24" s="801"/>
      <c r="H24" s="810">
        <v>11383.2</v>
      </c>
      <c r="I24" s="811"/>
      <c r="J24" s="804">
        <f t="shared" si="0"/>
        <v>54336.600000000006</v>
      </c>
    </row>
    <row r="25" spans="1:10" s="198" customFormat="1" ht="27" customHeight="1" x14ac:dyDescent="0.2">
      <c r="A25" s="805" t="s">
        <v>575</v>
      </c>
      <c r="B25" s="806" t="s">
        <v>576</v>
      </c>
      <c r="C25" s="807">
        <v>251777</v>
      </c>
      <c r="D25" s="808">
        <v>226599.3</v>
      </c>
      <c r="E25" s="808">
        <v>107676</v>
      </c>
      <c r="F25" s="809"/>
      <c r="G25" s="801"/>
      <c r="H25" s="810">
        <v>21535.200000000001</v>
      </c>
      <c r="I25" s="811"/>
      <c r="J25" s="804">
        <f t="shared" si="0"/>
        <v>97388.099999999991</v>
      </c>
    </row>
    <row r="26" spans="1:10" s="198" customFormat="1" ht="27" customHeight="1" x14ac:dyDescent="0.2">
      <c r="A26" s="805" t="s">
        <v>575</v>
      </c>
      <c r="B26" s="806" t="s">
        <v>577</v>
      </c>
      <c r="C26" s="807">
        <v>146720</v>
      </c>
      <c r="D26" s="808">
        <v>132048</v>
      </c>
      <c r="E26" s="808">
        <v>62748</v>
      </c>
      <c r="F26" s="809"/>
      <c r="G26" s="801"/>
      <c r="H26" s="810">
        <v>12549.6</v>
      </c>
      <c r="I26" s="811"/>
      <c r="J26" s="804">
        <f t="shared" si="0"/>
        <v>56750.400000000001</v>
      </c>
    </row>
    <row r="27" spans="1:10" s="198" customFormat="1" ht="27" customHeight="1" x14ac:dyDescent="0.2">
      <c r="A27" s="805" t="s">
        <v>575</v>
      </c>
      <c r="B27" s="806" t="s">
        <v>578</v>
      </c>
      <c r="C27" s="807">
        <v>163225</v>
      </c>
      <c r="D27" s="808">
        <v>146902.5</v>
      </c>
      <c r="E27" s="808">
        <v>69822</v>
      </c>
      <c r="F27" s="809"/>
      <c r="G27" s="801"/>
      <c r="H27" s="810">
        <v>13964.4</v>
      </c>
      <c r="I27" s="811"/>
      <c r="J27" s="804">
        <f t="shared" si="0"/>
        <v>63116.1</v>
      </c>
    </row>
    <row r="28" spans="1:10" s="198" customFormat="1" ht="27" customHeight="1" x14ac:dyDescent="0.2">
      <c r="A28" s="805" t="s">
        <v>575</v>
      </c>
      <c r="B28" s="806" t="s">
        <v>579</v>
      </c>
      <c r="C28" s="807">
        <v>146720</v>
      </c>
      <c r="D28" s="808">
        <v>132048</v>
      </c>
      <c r="E28" s="808">
        <v>62748</v>
      </c>
      <c r="F28" s="809"/>
      <c r="G28" s="801"/>
      <c r="H28" s="810">
        <v>12549.6</v>
      </c>
      <c r="I28" s="811"/>
      <c r="J28" s="804">
        <f t="shared" si="0"/>
        <v>56750.400000000001</v>
      </c>
    </row>
    <row r="29" spans="1:10" s="198" customFormat="1" ht="27" customHeight="1" x14ac:dyDescent="0.2">
      <c r="A29" s="805" t="s">
        <v>575</v>
      </c>
      <c r="B29" s="806" t="s">
        <v>580</v>
      </c>
      <c r="C29" s="807">
        <v>45121</v>
      </c>
      <c r="D29" s="808">
        <v>40608.9</v>
      </c>
      <c r="E29" s="808">
        <v>19332</v>
      </c>
      <c r="F29" s="809"/>
      <c r="G29" s="801"/>
      <c r="H29" s="810">
        <v>3866.4</v>
      </c>
      <c r="I29" s="811"/>
      <c r="J29" s="804">
        <f t="shared" si="0"/>
        <v>17410.5</v>
      </c>
    </row>
    <row r="30" spans="1:10" s="198" customFormat="1" ht="27" customHeight="1" x14ac:dyDescent="0.2">
      <c r="A30" s="805" t="s">
        <v>575</v>
      </c>
      <c r="B30" s="806" t="s">
        <v>581</v>
      </c>
      <c r="C30" s="807">
        <v>45121</v>
      </c>
      <c r="D30" s="808">
        <v>40608.9</v>
      </c>
      <c r="E30" s="808">
        <v>19331.2</v>
      </c>
      <c r="F30" s="809"/>
      <c r="G30" s="801"/>
      <c r="H30" s="810">
        <v>3866.4</v>
      </c>
      <c r="I30" s="811"/>
      <c r="J30" s="804">
        <f t="shared" si="0"/>
        <v>17411.3</v>
      </c>
    </row>
    <row r="31" spans="1:10" s="198" customFormat="1" ht="27" customHeight="1" x14ac:dyDescent="0.2">
      <c r="A31" s="805" t="s">
        <v>575</v>
      </c>
      <c r="B31" s="806" t="s">
        <v>582</v>
      </c>
      <c r="C31" s="807">
        <v>251777</v>
      </c>
      <c r="D31" s="808">
        <v>226599.3</v>
      </c>
      <c r="E31" s="808">
        <v>107676</v>
      </c>
      <c r="F31" s="809"/>
      <c r="G31" s="801"/>
      <c r="H31" s="810">
        <v>21535.200000000001</v>
      </c>
      <c r="I31" s="811"/>
      <c r="J31" s="804">
        <f t="shared" si="0"/>
        <v>97388.099999999991</v>
      </c>
    </row>
    <row r="32" spans="1:10" s="198" customFormat="1" ht="27" customHeight="1" x14ac:dyDescent="0.2">
      <c r="A32" s="805" t="s">
        <v>575</v>
      </c>
      <c r="B32" s="806" t="s">
        <v>583</v>
      </c>
      <c r="C32" s="807">
        <v>393443.6</v>
      </c>
      <c r="D32" s="808">
        <v>354099.24</v>
      </c>
      <c r="E32" s="808">
        <v>112204.8</v>
      </c>
      <c r="F32" s="809"/>
      <c r="G32" s="801"/>
      <c r="H32" s="810">
        <v>22442.400000000001</v>
      </c>
      <c r="I32" s="811"/>
      <c r="J32" s="804">
        <f t="shared" si="0"/>
        <v>219452.04</v>
      </c>
    </row>
    <row r="33" spans="1:10" s="198" customFormat="1" ht="27" customHeight="1" x14ac:dyDescent="0.2">
      <c r="A33" s="805" t="s">
        <v>575</v>
      </c>
      <c r="B33" s="806" t="s">
        <v>584</v>
      </c>
      <c r="C33" s="807">
        <v>53252.1</v>
      </c>
      <c r="D33" s="808">
        <v>47926.89</v>
      </c>
      <c r="E33" s="808">
        <v>11394</v>
      </c>
      <c r="F33" s="809"/>
      <c r="G33" s="801"/>
      <c r="H33" s="810">
        <v>2278.8000000000002</v>
      </c>
      <c r="I33" s="811"/>
      <c r="J33" s="804">
        <f t="shared" si="0"/>
        <v>34254.089999999997</v>
      </c>
    </row>
    <row r="34" spans="1:10" s="198" customFormat="1" ht="27" customHeight="1" x14ac:dyDescent="0.2">
      <c r="A34" s="805" t="s">
        <v>575</v>
      </c>
      <c r="B34" s="806" t="s">
        <v>585</v>
      </c>
      <c r="C34" s="807">
        <v>53252.1</v>
      </c>
      <c r="D34" s="808">
        <v>47926.89</v>
      </c>
      <c r="E34" s="808">
        <v>11394</v>
      </c>
      <c r="F34" s="809"/>
      <c r="G34" s="801"/>
      <c r="H34" s="810">
        <v>2278.8000000000002</v>
      </c>
      <c r="I34" s="811"/>
      <c r="J34" s="804">
        <f t="shared" si="0"/>
        <v>34254.089999999997</v>
      </c>
    </row>
    <row r="35" spans="1:10" s="198" customFormat="1" ht="27" customHeight="1" x14ac:dyDescent="0.2">
      <c r="A35" s="805" t="s">
        <v>575</v>
      </c>
      <c r="B35" s="806" t="s">
        <v>586</v>
      </c>
      <c r="C35" s="807">
        <v>180689.3</v>
      </c>
      <c r="D35" s="808">
        <v>162620.37</v>
      </c>
      <c r="E35" s="808">
        <v>50704.2</v>
      </c>
      <c r="F35" s="809"/>
      <c r="G35" s="801"/>
      <c r="H35" s="810">
        <v>10314</v>
      </c>
      <c r="I35" s="811"/>
      <c r="J35" s="804">
        <f t="shared" si="0"/>
        <v>101602.17</v>
      </c>
    </row>
    <row r="36" spans="1:10" s="198" customFormat="1" ht="27" customHeight="1" x14ac:dyDescent="0.2">
      <c r="A36" s="805" t="s">
        <v>575</v>
      </c>
      <c r="B36" s="806" t="s">
        <v>587</v>
      </c>
      <c r="C36" s="807">
        <v>69635.5</v>
      </c>
      <c r="D36" s="808">
        <v>62671.95</v>
      </c>
      <c r="E36" s="808">
        <v>19540.8</v>
      </c>
      <c r="F36" s="809"/>
      <c r="G36" s="801"/>
      <c r="H36" s="810">
        <v>3974.4</v>
      </c>
      <c r="I36" s="811"/>
      <c r="J36" s="804">
        <f t="shared" si="0"/>
        <v>39156.749999999993</v>
      </c>
    </row>
    <row r="37" spans="1:10" s="198" customFormat="1" ht="27" customHeight="1" x14ac:dyDescent="0.2">
      <c r="A37" s="805" t="s">
        <v>575</v>
      </c>
      <c r="B37" s="806" t="s">
        <v>588</v>
      </c>
      <c r="C37" s="807">
        <v>101954.6</v>
      </c>
      <c r="D37" s="808">
        <v>91759.14</v>
      </c>
      <c r="E37" s="808">
        <v>28620.9</v>
      </c>
      <c r="F37" s="809"/>
      <c r="G37" s="801"/>
      <c r="H37" s="810">
        <v>5821.2</v>
      </c>
      <c r="I37" s="811"/>
      <c r="J37" s="804">
        <f t="shared" si="0"/>
        <v>57317.04</v>
      </c>
    </row>
    <row r="38" spans="1:10" s="198" customFormat="1" ht="27" customHeight="1" x14ac:dyDescent="0.2">
      <c r="A38" s="805" t="s">
        <v>575</v>
      </c>
      <c r="B38" s="806" t="s">
        <v>589</v>
      </c>
      <c r="C38" s="807">
        <v>101954.6</v>
      </c>
      <c r="D38" s="808">
        <v>91759.14</v>
      </c>
      <c r="E38" s="808">
        <v>28620.9</v>
      </c>
      <c r="F38" s="809"/>
      <c r="G38" s="801"/>
      <c r="H38" s="810">
        <v>5821.2</v>
      </c>
      <c r="I38" s="811"/>
      <c r="J38" s="804">
        <f t="shared" si="0"/>
        <v>57317.04</v>
      </c>
    </row>
    <row r="39" spans="1:10" s="198" customFormat="1" ht="27" customHeight="1" x14ac:dyDescent="0.2">
      <c r="A39" s="805" t="s">
        <v>575</v>
      </c>
      <c r="B39" s="806" t="s">
        <v>590</v>
      </c>
      <c r="C39" s="807">
        <v>150372.75</v>
      </c>
      <c r="D39" s="808">
        <v>135335.48000000001</v>
      </c>
      <c r="E39" s="808">
        <v>31647.599999999999</v>
      </c>
      <c r="F39" s="809"/>
      <c r="G39" s="801"/>
      <c r="H39" s="810">
        <v>6436.8</v>
      </c>
      <c r="I39" s="811"/>
      <c r="J39" s="804">
        <f t="shared" si="0"/>
        <v>97251.08</v>
      </c>
    </row>
    <row r="40" spans="1:10" s="198" customFormat="1" ht="27" customHeight="1" x14ac:dyDescent="0.2">
      <c r="A40" s="805" t="s">
        <v>575</v>
      </c>
      <c r="B40" s="806" t="s">
        <v>591</v>
      </c>
      <c r="C40" s="807">
        <v>219010</v>
      </c>
      <c r="D40" s="808">
        <v>197109</v>
      </c>
      <c r="E40" s="808">
        <v>46037.7</v>
      </c>
      <c r="F40" s="809"/>
      <c r="G40" s="801"/>
      <c r="H40" s="810">
        <v>9363.6</v>
      </c>
      <c r="I40" s="811"/>
      <c r="J40" s="804">
        <f t="shared" si="0"/>
        <v>141707.69999999998</v>
      </c>
    </row>
    <row r="41" spans="1:10" s="198" customFormat="1" ht="27" customHeight="1" x14ac:dyDescent="0.2">
      <c r="A41" s="805" t="s">
        <v>575</v>
      </c>
      <c r="B41" s="806" t="s">
        <v>592</v>
      </c>
      <c r="C41" s="807">
        <v>229657.95</v>
      </c>
      <c r="D41" s="808">
        <v>206692.16</v>
      </c>
      <c r="E41" s="808">
        <v>48321</v>
      </c>
      <c r="F41" s="809"/>
      <c r="G41" s="801"/>
      <c r="H41" s="810">
        <v>9828</v>
      </c>
      <c r="I41" s="811"/>
      <c r="J41" s="804">
        <f t="shared" si="0"/>
        <v>148543.16</v>
      </c>
    </row>
    <row r="42" spans="1:10" s="198" customFormat="1" ht="27" customHeight="1" x14ac:dyDescent="0.2">
      <c r="A42" s="805" t="s">
        <v>575</v>
      </c>
      <c r="B42" s="806" t="s">
        <v>593</v>
      </c>
      <c r="C42" s="807">
        <v>58479.3</v>
      </c>
      <c r="D42" s="808">
        <v>52631.37</v>
      </c>
      <c r="E42" s="808">
        <v>12319.2</v>
      </c>
      <c r="F42" s="809"/>
      <c r="G42" s="801"/>
      <c r="H42" s="810">
        <v>2505.6</v>
      </c>
      <c r="I42" s="811"/>
      <c r="J42" s="804">
        <f t="shared" si="0"/>
        <v>37806.57</v>
      </c>
    </row>
    <row r="43" spans="1:10" s="198" customFormat="1" ht="27" customHeight="1" x14ac:dyDescent="0.2">
      <c r="A43" s="805" t="s">
        <v>575</v>
      </c>
      <c r="B43" s="806" t="s">
        <v>594</v>
      </c>
      <c r="C43" s="807">
        <v>235212.38</v>
      </c>
      <c r="D43" s="808">
        <v>211691.13</v>
      </c>
      <c r="E43" s="808">
        <v>97248.6</v>
      </c>
      <c r="F43" s="809"/>
      <c r="G43" s="801"/>
      <c r="H43" s="810">
        <v>20120.400000000001</v>
      </c>
      <c r="I43" s="811"/>
      <c r="J43" s="804">
        <f t="shared" si="0"/>
        <v>94322.13</v>
      </c>
    </row>
    <row r="44" spans="1:10" s="198" customFormat="1" ht="27" customHeight="1" x14ac:dyDescent="0.2">
      <c r="A44" s="805" t="s">
        <v>575</v>
      </c>
      <c r="B44" s="806" t="s">
        <v>595</v>
      </c>
      <c r="C44" s="807">
        <v>207887.68</v>
      </c>
      <c r="D44" s="808">
        <v>187098.91</v>
      </c>
      <c r="E44" s="808">
        <v>85921.2</v>
      </c>
      <c r="F44" s="809"/>
      <c r="G44" s="801"/>
      <c r="H44" s="810">
        <v>17776.8</v>
      </c>
      <c r="I44" s="811"/>
      <c r="J44" s="804">
        <f t="shared" si="0"/>
        <v>83400.91</v>
      </c>
    </row>
    <row r="45" spans="1:10" s="198" customFormat="1" ht="27" customHeight="1" x14ac:dyDescent="0.2">
      <c r="A45" s="805" t="s">
        <v>575</v>
      </c>
      <c r="B45" s="806" t="s">
        <v>596</v>
      </c>
      <c r="C45" s="807">
        <v>207887.68</v>
      </c>
      <c r="D45" s="808">
        <v>187098.91</v>
      </c>
      <c r="E45" s="808">
        <v>85921.2</v>
      </c>
      <c r="F45" s="809"/>
      <c r="G45" s="801"/>
      <c r="H45" s="810">
        <v>17776.8</v>
      </c>
      <c r="I45" s="811"/>
      <c r="J45" s="804">
        <f t="shared" si="0"/>
        <v>83400.91</v>
      </c>
    </row>
    <row r="46" spans="1:10" s="198" customFormat="1" ht="27" customHeight="1" x14ac:dyDescent="0.2">
      <c r="A46" s="805" t="s">
        <v>575</v>
      </c>
      <c r="B46" s="806" t="s">
        <v>597</v>
      </c>
      <c r="C46" s="807">
        <v>108900</v>
      </c>
      <c r="D46" s="808">
        <v>98010</v>
      </c>
      <c r="E46" s="808">
        <v>45048.6</v>
      </c>
      <c r="F46" s="809"/>
      <c r="G46" s="801"/>
      <c r="H46" s="810">
        <v>9320.4</v>
      </c>
      <c r="I46" s="811"/>
      <c r="J46" s="804">
        <f t="shared" si="0"/>
        <v>43641</v>
      </c>
    </row>
    <row r="47" spans="1:10" s="198" customFormat="1" ht="27" customHeight="1" x14ac:dyDescent="0.2">
      <c r="A47" s="805" t="s">
        <v>575</v>
      </c>
      <c r="B47" s="806" t="s">
        <v>598</v>
      </c>
      <c r="C47" s="807">
        <v>589997.9</v>
      </c>
      <c r="D47" s="808">
        <v>528818.4</v>
      </c>
      <c r="E47" s="808">
        <v>242824.04</v>
      </c>
      <c r="F47" s="809"/>
      <c r="G47" s="801"/>
      <c r="H47" s="810">
        <v>50239.44</v>
      </c>
      <c r="I47" s="811"/>
      <c r="J47" s="804">
        <f t="shared" si="0"/>
        <v>235754.91999999998</v>
      </c>
    </row>
    <row r="48" spans="1:10" s="198" customFormat="1" ht="27" customHeight="1" x14ac:dyDescent="0.2">
      <c r="A48" s="805" t="s">
        <v>575</v>
      </c>
      <c r="B48" s="806" t="s">
        <v>599</v>
      </c>
      <c r="C48" s="807">
        <v>342914</v>
      </c>
      <c r="D48" s="808">
        <v>308622.59999999998</v>
      </c>
      <c r="E48" s="808">
        <v>70887.600000000006</v>
      </c>
      <c r="F48" s="809"/>
      <c r="G48" s="801"/>
      <c r="H48" s="810">
        <v>14666.4</v>
      </c>
      <c r="I48" s="811"/>
      <c r="J48" s="804">
        <f t="shared" si="0"/>
        <v>223068.59999999998</v>
      </c>
    </row>
    <row r="49" spans="1:10" s="198" customFormat="1" ht="27" customHeight="1" x14ac:dyDescent="0.2">
      <c r="A49" s="805" t="s">
        <v>575</v>
      </c>
      <c r="B49" s="806" t="s">
        <v>600</v>
      </c>
      <c r="C49" s="807">
        <v>385469.1</v>
      </c>
      <c r="D49" s="808">
        <v>346680</v>
      </c>
      <c r="E49" s="808">
        <v>78231.23</v>
      </c>
      <c r="F49" s="809"/>
      <c r="G49" s="801"/>
      <c r="H49" s="810">
        <v>16469.599999999999</v>
      </c>
      <c r="I49" s="811"/>
      <c r="J49" s="804">
        <f t="shared" si="0"/>
        <v>251979.17</v>
      </c>
    </row>
    <row r="50" spans="1:10" s="198" customFormat="1" ht="27" customHeight="1" x14ac:dyDescent="0.2">
      <c r="A50" s="805" t="s">
        <v>575</v>
      </c>
      <c r="B50" s="806" t="s">
        <v>601</v>
      </c>
      <c r="C50" s="807">
        <v>114950</v>
      </c>
      <c r="D50" s="808">
        <v>103455</v>
      </c>
      <c r="E50" s="808">
        <v>23390.6</v>
      </c>
      <c r="F50" s="809"/>
      <c r="G50" s="801"/>
      <c r="H50" s="810">
        <v>4924.8</v>
      </c>
      <c r="I50" s="811"/>
      <c r="J50" s="804">
        <f t="shared" si="0"/>
        <v>75139.599999999991</v>
      </c>
    </row>
    <row r="51" spans="1:10" s="198" customFormat="1" ht="27" customHeight="1" x14ac:dyDescent="0.2">
      <c r="A51" s="805" t="s">
        <v>575</v>
      </c>
      <c r="B51" s="806" t="s">
        <v>602</v>
      </c>
      <c r="C51" s="807">
        <v>164850.4</v>
      </c>
      <c r="D51" s="808">
        <v>148365.35</v>
      </c>
      <c r="E51" s="808">
        <v>33498.9</v>
      </c>
      <c r="F51" s="809"/>
      <c r="G51" s="801"/>
      <c r="H51" s="810">
        <v>7052.4</v>
      </c>
      <c r="I51" s="811"/>
      <c r="J51" s="804">
        <f t="shared" si="0"/>
        <v>107814.05000000002</v>
      </c>
    </row>
    <row r="52" spans="1:10" s="198" customFormat="1" ht="27" customHeight="1" x14ac:dyDescent="0.2">
      <c r="A52" s="805" t="s">
        <v>575</v>
      </c>
      <c r="B52" s="806" t="s">
        <v>603</v>
      </c>
      <c r="C52" s="807">
        <v>252731.97</v>
      </c>
      <c r="D52" s="808">
        <v>227216.58</v>
      </c>
      <c r="E52" s="808">
        <v>102537.69</v>
      </c>
      <c r="F52" s="809"/>
      <c r="G52" s="801"/>
      <c r="H52" s="810">
        <v>21586.799999999999</v>
      </c>
      <c r="I52" s="811"/>
      <c r="J52" s="804">
        <f t="shared" si="0"/>
        <v>103092.08999999998</v>
      </c>
    </row>
    <row r="53" spans="1:10" s="198" customFormat="1" ht="27" customHeight="1" x14ac:dyDescent="0.2">
      <c r="A53" s="805" t="s">
        <v>575</v>
      </c>
      <c r="B53" s="806" t="s">
        <v>604</v>
      </c>
      <c r="C53" s="807">
        <v>2619878.2000000002</v>
      </c>
      <c r="D53" s="808">
        <v>2357406</v>
      </c>
      <c r="E53" s="808">
        <v>1101104.5</v>
      </c>
      <c r="F53" s="809"/>
      <c r="G53" s="801"/>
      <c r="H53" s="810">
        <v>223953</v>
      </c>
      <c r="I53" s="811"/>
      <c r="J53" s="804">
        <f t="shared" si="0"/>
        <v>1032348.5</v>
      </c>
    </row>
    <row r="54" spans="1:10" s="198" customFormat="1" ht="27" customHeight="1" x14ac:dyDescent="0.2">
      <c r="A54" s="805" t="s">
        <v>575</v>
      </c>
      <c r="B54" s="806" t="s">
        <v>605</v>
      </c>
      <c r="C54" s="807">
        <v>87900</v>
      </c>
      <c r="D54" s="808">
        <v>79110</v>
      </c>
      <c r="E54" s="808">
        <v>36957.599999999999</v>
      </c>
      <c r="F54" s="809"/>
      <c r="G54" s="801"/>
      <c r="H54" s="810">
        <v>7516.8</v>
      </c>
      <c r="I54" s="811"/>
      <c r="J54" s="804">
        <f t="shared" si="0"/>
        <v>34635.599999999999</v>
      </c>
    </row>
    <row r="55" spans="1:10" s="198" customFormat="1" ht="27" customHeight="1" x14ac:dyDescent="0.2">
      <c r="A55" s="805" t="s">
        <v>575</v>
      </c>
      <c r="B55" s="806" t="s">
        <v>606</v>
      </c>
      <c r="C55" s="807">
        <v>129261</v>
      </c>
      <c r="D55" s="808">
        <v>116334.9</v>
      </c>
      <c r="E55" s="808">
        <v>54374.400000000001</v>
      </c>
      <c r="F55" s="809"/>
      <c r="G55" s="801"/>
      <c r="H55" s="810">
        <v>11059.2</v>
      </c>
      <c r="I55" s="811"/>
      <c r="J55" s="804">
        <f t="shared" si="0"/>
        <v>50901.299999999988</v>
      </c>
    </row>
    <row r="56" spans="1:10" s="198" customFormat="1" ht="27" customHeight="1" x14ac:dyDescent="0.2">
      <c r="A56" s="805" t="s">
        <v>575</v>
      </c>
      <c r="B56" s="806" t="s">
        <v>607</v>
      </c>
      <c r="C56" s="807">
        <v>103474</v>
      </c>
      <c r="D56" s="808">
        <v>93126.6</v>
      </c>
      <c r="E56" s="808">
        <v>43542</v>
      </c>
      <c r="F56" s="809"/>
      <c r="G56" s="801"/>
      <c r="H56" s="810">
        <v>8856</v>
      </c>
      <c r="I56" s="811"/>
      <c r="J56" s="804">
        <f t="shared" si="0"/>
        <v>40728.600000000006</v>
      </c>
    </row>
    <row r="57" spans="1:10" s="198" customFormat="1" ht="27" customHeight="1" x14ac:dyDescent="0.2">
      <c r="A57" s="805" t="s">
        <v>575</v>
      </c>
      <c r="B57" s="806" t="s">
        <v>608</v>
      </c>
      <c r="C57" s="807">
        <v>225686</v>
      </c>
      <c r="D57" s="808">
        <v>203117.4</v>
      </c>
      <c r="E57" s="808">
        <v>94889.7</v>
      </c>
      <c r="F57" s="809"/>
      <c r="G57" s="801"/>
      <c r="H57" s="810">
        <v>19299.599999999999</v>
      </c>
      <c r="I57" s="811"/>
      <c r="J57" s="804">
        <f t="shared" si="0"/>
        <v>88928.1</v>
      </c>
    </row>
    <row r="58" spans="1:10" s="198" customFormat="1" ht="27" customHeight="1" x14ac:dyDescent="0.2">
      <c r="A58" s="805" t="s">
        <v>575</v>
      </c>
      <c r="B58" s="806" t="s">
        <v>609</v>
      </c>
      <c r="C58" s="807">
        <v>101996</v>
      </c>
      <c r="D58" s="808">
        <v>91796.4</v>
      </c>
      <c r="E58" s="808">
        <v>42904.800000000003</v>
      </c>
      <c r="F58" s="809"/>
      <c r="G58" s="801"/>
      <c r="H58" s="810">
        <v>8726.4</v>
      </c>
      <c r="I58" s="811"/>
      <c r="J58" s="804">
        <f t="shared" si="0"/>
        <v>40165.19999999999</v>
      </c>
    </row>
    <row r="59" spans="1:10" s="198" customFormat="1" ht="27" customHeight="1" x14ac:dyDescent="0.2">
      <c r="A59" s="805" t="s">
        <v>575</v>
      </c>
      <c r="B59" s="806" t="s">
        <v>610</v>
      </c>
      <c r="C59" s="807">
        <v>149307</v>
      </c>
      <c r="D59" s="808">
        <v>134376.29999999999</v>
      </c>
      <c r="E59" s="808">
        <v>62812.800000000003</v>
      </c>
      <c r="F59" s="809"/>
      <c r="G59" s="801"/>
      <c r="H59" s="810">
        <v>12776.4</v>
      </c>
      <c r="I59" s="811"/>
      <c r="J59" s="804">
        <f t="shared" si="0"/>
        <v>58787.099999999984</v>
      </c>
    </row>
    <row r="60" spans="1:10" s="198" customFormat="1" ht="27" customHeight="1" x14ac:dyDescent="0.2">
      <c r="A60" s="805" t="s">
        <v>575</v>
      </c>
      <c r="B60" s="806" t="s">
        <v>611</v>
      </c>
      <c r="C60" s="807">
        <v>142735</v>
      </c>
      <c r="D60" s="808">
        <v>128461.5</v>
      </c>
      <c r="E60" s="808">
        <v>60003</v>
      </c>
      <c r="F60" s="809"/>
      <c r="G60" s="801"/>
      <c r="H60" s="810">
        <v>12204</v>
      </c>
      <c r="I60" s="811"/>
      <c r="J60" s="804">
        <f t="shared" si="0"/>
        <v>56254.5</v>
      </c>
    </row>
    <row r="61" spans="1:10" s="198" customFormat="1" ht="27" customHeight="1" x14ac:dyDescent="0.2">
      <c r="A61" s="805" t="s">
        <v>575</v>
      </c>
      <c r="B61" s="806" t="s">
        <v>612</v>
      </c>
      <c r="C61" s="807">
        <v>158410</v>
      </c>
      <c r="D61" s="808">
        <v>142569</v>
      </c>
      <c r="E61" s="808">
        <v>66640.5</v>
      </c>
      <c r="F61" s="809"/>
      <c r="G61" s="801"/>
      <c r="H61" s="810">
        <v>13554</v>
      </c>
      <c r="I61" s="811"/>
      <c r="J61" s="804">
        <f t="shared" si="0"/>
        <v>62374.5</v>
      </c>
    </row>
    <row r="62" spans="1:10" s="198" customFormat="1" ht="27" customHeight="1" x14ac:dyDescent="0.2">
      <c r="A62" s="805" t="s">
        <v>575</v>
      </c>
      <c r="B62" s="806" t="s">
        <v>613</v>
      </c>
      <c r="C62" s="807">
        <v>122373</v>
      </c>
      <c r="D62" s="808">
        <v>110135.7</v>
      </c>
      <c r="E62" s="808">
        <v>51453.9</v>
      </c>
      <c r="F62" s="809"/>
      <c r="G62" s="801"/>
      <c r="H62" s="810">
        <v>10465.200000000001</v>
      </c>
      <c r="I62" s="811"/>
      <c r="J62" s="804">
        <f t="shared" si="0"/>
        <v>48216.599999999991</v>
      </c>
    </row>
    <row r="63" spans="1:10" s="198" customFormat="1" ht="27" customHeight="1" x14ac:dyDescent="0.2">
      <c r="A63" s="805" t="s">
        <v>575</v>
      </c>
      <c r="B63" s="806" t="s">
        <v>614</v>
      </c>
      <c r="C63" s="807">
        <v>150098</v>
      </c>
      <c r="D63" s="808">
        <v>135088.20000000001</v>
      </c>
      <c r="E63" s="808">
        <v>63135.9</v>
      </c>
      <c r="F63" s="809"/>
      <c r="G63" s="801"/>
      <c r="H63" s="810">
        <v>12841.2</v>
      </c>
      <c r="I63" s="811"/>
      <c r="J63" s="804">
        <f t="shared" si="0"/>
        <v>59111.10000000002</v>
      </c>
    </row>
    <row r="64" spans="1:10" s="198" customFormat="1" ht="27" customHeight="1" x14ac:dyDescent="0.2">
      <c r="A64" s="805" t="s">
        <v>575</v>
      </c>
      <c r="B64" s="806" t="s">
        <v>615</v>
      </c>
      <c r="C64" s="807">
        <v>718202.03</v>
      </c>
      <c r="D64" s="808">
        <v>646139.66</v>
      </c>
      <c r="E64" s="808">
        <v>145796.85999999999</v>
      </c>
      <c r="F64" s="809"/>
      <c r="G64" s="801"/>
      <c r="H64" s="810">
        <v>30694.2</v>
      </c>
      <c r="I64" s="811"/>
      <c r="J64" s="804">
        <f t="shared" si="0"/>
        <v>469648.60000000003</v>
      </c>
    </row>
    <row r="65" spans="1:10" s="198" customFormat="1" ht="27" customHeight="1" x14ac:dyDescent="0.2">
      <c r="A65" s="805" t="s">
        <v>575</v>
      </c>
      <c r="B65" s="806" t="s">
        <v>616</v>
      </c>
      <c r="C65" s="807">
        <v>717932.93</v>
      </c>
      <c r="D65" s="808">
        <v>646139.63</v>
      </c>
      <c r="E65" s="808">
        <v>145794.6</v>
      </c>
      <c r="F65" s="809"/>
      <c r="G65" s="801"/>
      <c r="H65" s="810">
        <v>30693.599999999999</v>
      </c>
      <c r="I65" s="811"/>
      <c r="J65" s="804">
        <f t="shared" si="0"/>
        <v>469651.43000000005</v>
      </c>
    </row>
    <row r="66" spans="1:10" s="198" customFormat="1" ht="27" customHeight="1" x14ac:dyDescent="0.2">
      <c r="A66" s="805" t="s">
        <v>575</v>
      </c>
      <c r="B66" s="806" t="s">
        <v>617</v>
      </c>
      <c r="C66" s="807">
        <v>717932.93</v>
      </c>
      <c r="D66" s="808">
        <v>646139.63</v>
      </c>
      <c r="E66" s="808">
        <v>145794.6</v>
      </c>
      <c r="F66" s="809"/>
      <c r="G66" s="801"/>
      <c r="H66" s="810">
        <v>30693.599999999999</v>
      </c>
      <c r="I66" s="811"/>
      <c r="J66" s="804">
        <f t="shared" si="0"/>
        <v>469651.43000000005</v>
      </c>
    </row>
    <row r="67" spans="1:10" s="198" customFormat="1" ht="27" customHeight="1" x14ac:dyDescent="0.2">
      <c r="A67" s="805" t="s">
        <v>575</v>
      </c>
      <c r="B67" s="806" t="s">
        <v>618</v>
      </c>
      <c r="C67" s="807">
        <v>717932.93</v>
      </c>
      <c r="D67" s="808">
        <v>646139.63</v>
      </c>
      <c r="E67" s="808">
        <v>145794.6</v>
      </c>
      <c r="F67" s="809"/>
      <c r="G67" s="801"/>
      <c r="H67" s="810">
        <v>30693.599999999999</v>
      </c>
      <c r="I67" s="811"/>
      <c r="J67" s="804">
        <f t="shared" si="0"/>
        <v>469651.43000000005</v>
      </c>
    </row>
    <row r="68" spans="1:10" s="198" customFormat="1" ht="27" customHeight="1" x14ac:dyDescent="0.2">
      <c r="A68" s="805" t="s">
        <v>575</v>
      </c>
      <c r="B68" s="806" t="s">
        <v>619</v>
      </c>
      <c r="C68" s="807">
        <v>717932.93</v>
      </c>
      <c r="D68" s="808">
        <v>646139.63</v>
      </c>
      <c r="E68" s="808">
        <v>145794.6</v>
      </c>
      <c r="F68" s="809"/>
      <c r="G68" s="801"/>
      <c r="H68" s="810">
        <v>30693.599999999999</v>
      </c>
      <c r="I68" s="811"/>
      <c r="J68" s="804">
        <f t="shared" si="0"/>
        <v>469651.43000000005</v>
      </c>
    </row>
    <row r="69" spans="1:10" s="198" customFormat="1" ht="27" customHeight="1" x14ac:dyDescent="0.2">
      <c r="A69" s="805" t="s">
        <v>575</v>
      </c>
      <c r="B69" s="806" t="s">
        <v>620</v>
      </c>
      <c r="C69" s="807">
        <v>717932.93</v>
      </c>
      <c r="D69" s="808">
        <v>646139.63</v>
      </c>
      <c r="E69" s="808">
        <v>145794.6</v>
      </c>
      <c r="F69" s="809"/>
      <c r="G69" s="801"/>
      <c r="H69" s="810">
        <v>30693.599999999999</v>
      </c>
      <c r="I69" s="811"/>
      <c r="J69" s="804">
        <f t="shared" si="0"/>
        <v>469651.43000000005</v>
      </c>
    </row>
    <row r="70" spans="1:10" s="198" customFormat="1" ht="27" customHeight="1" x14ac:dyDescent="0.2">
      <c r="A70" s="805" t="s">
        <v>575</v>
      </c>
      <c r="B70" s="806" t="s">
        <v>621</v>
      </c>
      <c r="C70" s="807">
        <v>54450</v>
      </c>
      <c r="D70" s="808">
        <v>49005</v>
      </c>
      <c r="E70" s="808">
        <v>14774.39</v>
      </c>
      <c r="F70" s="809"/>
      <c r="G70" s="801"/>
      <c r="H70" s="810">
        <v>3110.4</v>
      </c>
      <c r="I70" s="811"/>
      <c r="J70" s="804">
        <f t="shared" si="0"/>
        <v>31120.21</v>
      </c>
    </row>
    <row r="71" spans="1:10" s="198" customFormat="1" ht="27" customHeight="1" x14ac:dyDescent="0.2">
      <c r="A71" s="805" t="s">
        <v>575</v>
      </c>
      <c r="B71" s="806" t="s">
        <v>622</v>
      </c>
      <c r="C71" s="807">
        <v>315353.83</v>
      </c>
      <c r="D71" s="808">
        <v>283818.45</v>
      </c>
      <c r="E71" s="808">
        <v>61825.5</v>
      </c>
      <c r="F71" s="809"/>
      <c r="G71" s="801"/>
      <c r="H71" s="810">
        <v>13489.2</v>
      </c>
      <c r="I71" s="811"/>
      <c r="J71" s="804">
        <f t="shared" si="0"/>
        <v>208503.75</v>
      </c>
    </row>
    <row r="72" spans="1:10" s="198" customFormat="1" ht="27" customHeight="1" x14ac:dyDescent="0.2">
      <c r="A72" s="805" t="s">
        <v>575</v>
      </c>
      <c r="B72" s="806" t="s">
        <v>623</v>
      </c>
      <c r="C72" s="807">
        <v>690429.37</v>
      </c>
      <c r="D72" s="808">
        <v>620902.04</v>
      </c>
      <c r="E72" s="808">
        <v>135179.84</v>
      </c>
      <c r="F72" s="809"/>
      <c r="G72" s="801"/>
      <c r="H72" s="810">
        <v>29493.599999999999</v>
      </c>
      <c r="I72" s="811"/>
      <c r="J72" s="804">
        <f t="shared" si="0"/>
        <v>456228.60000000009</v>
      </c>
    </row>
    <row r="73" spans="1:10" s="198" customFormat="1" ht="27" customHeight="1" x14ac:dyDescent="0.2">
      <c r="A73" s="805" t="s">
        <v>624</v>
      </c>
      <c r="B73" s="806" t="s">
        <v>625</v>
      </c>
      <c r="C73" s="807">
        <v>24809614.899999999</v>
      </c>
      <c r="D73" s="808">
        <v>8090626.3200000003</v>
      </c>
      <c r="E73" s="808">
        <v>205991.04000000001</v>
      </c>
      <c r="F73" s="809"/>
      <c r="G73" s="801"/>
      <c r="H73" s="810">
        <v>51497.760000000002</v>
      </c>
      <c r="I73" s="811"/>
      <c r="J73" s="804">
        <f t="shared" si="0"/>
        <v>7833137.5200000005</v>
      </c>
    </row>
    <row r="74" spans="1:10" s="198" customFormat="1" ht="27" customHeight="1" x14ac:dyDescent="0.2">
      <c r="A74" s="805" t="s">
        <v>626</v>
      </c>
      <c r="B74" s="806" t="s">
        <v>627</v>
      </c>
      <c r="C74" s="807">
        <v>1840410</v>
      </c>
      <c r="D74" s="808">
        <v>1656369</v>
      </c>
      <c r="E74" s="808">
        <v>668763</v>
      </c>
      <c r="F74" s="809"/>
      <c r="G74" s="801"/>
      <c r="H74" s="810">
        <v>157356</v>
      </c>
      <c r="I74" s="811"/>
      <c r="J74" s="804">
        <f t="shared" si="0"/>
        <v>830250</v>
      </c>
    </row>
    <row r="75" spans="1:10" s="198" customFormat="1" ht="27" customHeight="1" x14ac:dyDescent="0.2">
      <c r="A75" s="805" t="s">
        <v>628</v>
      </c>
      <c r="B75" s="806" t="s">
        <v>629</v>
      </c>
      <c r="C75" s="807">
        <v>1276550</v>
      </c>
      <c r="D75" s="808">
        <v>1148895</v>
      </c>
      <c r="E75" s="808">
        <v>354755.7</v>
      </c>
      <c r="F75" s="809"/>
      <c r="G75" s="801"/>
      <c r="H75" s="810">
        <v>109155.6</v>
      </c>
      <c r="I75" s="811"/>
      <c r="J75" s="804">
        <f t="shared" si="0"/>
        <v>684983.70000000007</v>
      </c>
    </row>
    <row r="76" spans="1:10" s="198" customFormat="1" ht="27" customHeight="1" x14ac:dyDescent="0.2">
      <c r="A76" s="805" t="s">
        <v>628</v>
      </c>
      <c r="B76" s="812" t="s">
        <v>630</v>
      </c>
      <c r="C76" s="807">
        <v>197653.5</v>
      </c>
      <c r="D76" s="808">
        <v>177888</v>
      </c>
      <c r="E76" s="808">
        <v>27483.3</v>
      </c>
      <c r="F76" s="809"/>
      <c r="G76" s="801"/>
      <c r="H76" s="810">
        <v>8456.4</v>
      </c>
      <c r="I76" s="811"/>
      <c r="J76" s="804">
        <f t="shared" si="0"/>
        <v>141948.30000000002</v>
      </c>
    </row>
    <row r="77" spans="1:10" s="198" customFormat="1" ht="27" customHeight="1" x14ac:dyDescent="0.2">
      <c r="A77" s="805" t="s">
        <v>628</v>
      </c>
      <c r="B77" s="806" t="s">
        <v>631</v>
      </c>
      <c r="C77" s="807">
        <v>52408.5</v>
      </c>
      <c r="D77" s="808">
        <v>47167</v>
      </c>
      <c r="E77" s="808">
        <v>14566.5</v>
      </c>
      <c r="F77" s="809"/>
      <c r="G77" s="801"/>
      <c r="H77" s="810">
        <v>4482</v>
      </c>
      <c r="I77" s="811"/>
      <c r="J77" s="804">
        <f t="shared" si="0"/>
        <v>28118.5</v>
      </c>
    </row>
    <row r="78" spans="1:10" s="198" customFormat="1" ht="27" customHeight="1" x14ac:dyDescent="0.2">
      <c r="A78" s="813" t="s">
        <v>632</v>
      </c>
      <c r="B78" s="814" t="s">
        <v>633</v>
      </c>
      <c r="C78" s="815">
        <v>194713.2</v>
      </c>
      <c r="D78" s="816">
        <v>175241.88</v>
      </c>
      <c r="E78" s="808">
        <v>18735.3</v>
      </c>
      <c r="F78" s="809"/>
      <c r="G78" s="801"/>
      <c r="H78" s="810">
        <v>8326.7999999999993</v>
      </c>
      <c r="I78" s="811"/>
      <c r="J78" s="804">
        <f t="shared" si="0"/>
        <v>148179.78000000003</v>
      </c>
    </row>
    <row r="79" spans="1:10" s="198" customFormat="1" ht="27" customHeight="1" x14ac:dyDescent="0.2">
      <c r="A79" s="805" t="s">
        <v>632</v>
      </c>
      <c r="B79" s="814" t="s">
        <v>634</v>
      </c>
      <c r="C79" s="815">
        <v>469821.2</v>
      </c>
      <c r="D79" s="808">
        <v>422839.09</v>
      </c>
      <c r="E79" s="808">
        <v>45198</v>
      </c>
      <c r="F79" s="817"/>
      <c r="G79" s="801"/>
      <c r="H79" s="810">
        <v>20088</v>
      </c>
      <c r="I79" s="811"/>
      <c r="J79" s="804">
        <f t="shared" si="0"/>
        <v>357553.09</v>
      </c>
    </row>
    <row r="80" spans="1:10" s="198" customFormat="1" ht="27" customHeight="1" x14ac:dyDescent="0.2">
      <c r="A80" s="780" t="s">
        <v>632</v>
      </c>
      <c r="B80" s="814" t="s">
        <v>635</v>
      </c>
      <c r="C80" s="815">
        <v>151008</v>
      </c>
      <c r="D80" s="808">
        <v>135907.20000000001</v>
      </c>
      <c r="E80" s="808">
        <v>14531.4</v>
      </c>
      <c r="F80" s="817"/>
      <c r="G80" s="801"/>
      <c r="H80" s="810">
        <v>6458.4</v>
      </c>
      <c r="I80" s="811"/>
      <c r="J80" s="804">
        <f t="shared" si="0"/>
        <v>114917.40000000002</v>
      </c>
    </row>
    <row r="81" spans="1:10" s="198" customFormat="1" ht="27" customHeight="1" x14ac:dyDescent="0.2">
      <c r="A81" s="602" t="s">
        <v>632</v>
      </c>
      <c r="B81" s="814" t="s">
        <v>636</v>
      </c>
      <c r="C81" s="815">
        <v>157179</v>
      </c>
      <c r="D81" s="808">
        <v>141461.1</v>
      </c>
      <c r="E81" s="808">
        <v>15138.9</v>
      </c>
      <c r="F81" s="817"/>
      <c r="G81" s="801"/>
      <c r="H81" s="810">
        <v>6728.4</v>
      </c>
      <c r="I81" s="811"/>
      <c r="J81" s="804">
        <f t="shared" si="0"/>
        <v>119593.80000000002</v>
      </c>
    </row>
    <row r="82" spans="1:10" s="198" customFormat="1" ht="27" customHeight="1" x14ac:dyDescent="0.2">
      <c r="A82" s="780" t="s">
        <v>632</v>
      </c>
      <c r="B82" s="814" t="s">
        <v>637</v>
      </c>
      <c r="C82" s="815">
        <v>241879</v>
      </c>
      <c r="D82" s="808">
        <v>217691.1</v>
      </c>
      <c r="E82" s="808">
        <v>23279.4</v>
      </c>
      <c r="F82" s="817"/>
      <c r="G82" s="818"/>
      <c r="H82" s="819">
        <v>10346.4</v>
      </c>
      <c r="I82" s="820"/>
      <c r="J82" s="804">
        <f t="shared" si="0"/>
        <v>184065.30000000002</v>
      </c>
    </row>
    <row r="83" spans="1:10" s="198" customFormat="1" ht="27" customHeight="1" x14ac:dyDescent="0.2">
      <c r="A83" s="602" t="s">
        <v>632</v>
      </c>
      <c r="B83" s="814" t="s">
        <v>638</v>
      </c>
      <c r="C83" s="815">
        <v>216275.4</v>
      </c>
      <c r="D83" s="808">
        <v>194647.15</v>
      </c>
      <c r="E83" s="808">
        <v>20825.099999999999</v>
      </c>
      <c r="F83" s="817"/>
      <c r="G83" s="818"/>
      <c r="H83" s="819">
        <v>9255.6</v>
      </c>
      <c r="I83" s="820"/>
      <c r="J83" s="804">
        <f t="shared" si="0"/>
        <v>164566.44999999998</v>
      </c>
    </row>
    <row r="84" spans="1:10" s="198" customFormat="1" ht="27" customHeight="1" x14ac:dyDescent="0.2">
      <c r="A84" s="780" t="s">
        <v>632</v>
      </c>
      <c r="B84" s="814" t="s">
        <v>639</v>
      </c>
      <c r="C84" s="815">
        <v>179467.2</v>
      </c>
      <c r="D84" s="808">
        <v>161520.48000000001</v>
      </c>
      <c r="E84" s="808">
        <v>34530.300000000003</v>
      </c>
      <c r="F84" s="817"/>
      <c r="G84" s="818"/>
      <c r="H84" s="819">
        <v>15346.8</v>
      </c>
      <c r="I84" s="820"/>
      <c r="J84" s="804">
        <f t="shared" si="0"/>
        <v>111643.38</v>
      </c>
    </row>
    <row r="85" spans="1:10" s="198" customFormat="1" ht="27" customHeight="1" x14ac:dyDescent="0.2">
      <c r="A85" s="602" t="s">
        <v>640</v>
      </c>
      <c r="B85" s="814" t="s">
        <v>641</v>
      </c>
      <c r="C85" s="815">
        <v>1548679</v>
      </c>
      <c r="D85" s="808">
        <v>1393811.1</v>
      </c>
      <c r="E85" s="821">
        <v>165510</v>
      </c>
      <c r="F85" s="817"/>
      <c r="G85" s="818"/>
      <c r="H85" s="819">
        <v>132408</v>
      </c>
      <c r="I85" s="820"/>
      <c r="J85" s="804">
        <f t="shared" si="0"/>
        <v>1095893.1000000001</v>
      </c>
    </row>
    <row r="86" spans="1:10" s="198" customFormat="1" ht="27" customHeight="1" x14ac:dyDescent="0.2">
      <c r="A86" s="780" t="s">
        <v>640</v>
      </c>
      <c r="B86" s="814" t="s">
        <v>642</v>
      </c>
      <c r="C86" s="815">
        <v>165092.4</v>
      </c>
      <c r="D86" s="808">
        <v>148583.16</v>
      </c>
      <c r="E86" s="821">
        <v>17640</v>
      </c>
      <c r="F86" s="817"/>
      <c r="G86" s="818"/>
      <c r="H86" s="819">
        <v>14112</v>
      </c>
      <c r="I86" s="820"/>
      <c r="J86" s="804">
        <f t="shared" si="0"/>
        <v>116831.16</v>
      </c>
    </row>
    <row r="87" spans="1:10" s="198" customFormat="1" ht="27" customHeight="1" x14ac:dyDescent="0.2">
      <c r="A87" s="602" t="s">
        <v>640</v>
      </c>
      <c r="B87" s="814" t="s">
        <v>643</v>
      </c>
      <c r="C87" s="815">
        <v>100106.6</v>
      </c>
      <c r="D87" s="808">
        <v>90095.74</v>
      </c>
      <c r="E87" s="821">
        <v>10723.3</v>
      </c>
      <c r="F87" s="817"/>
      <c r="G87" s="818"/>
      <c r="H87" s="819">
        <v>8578.7999999999993</v>
      </c>
      <c r="I87" s="820"/>
      <c r="J87" s="804">
        <f t="shared" si="0"/>
        <v>70793.64</v>
      </c>
    </row>
    <row r="88" spans="1:10" s="198" customFormat="1" ht="27" customHeight="1" x14ac:dyDescent="0.2">
      <c r="A88" s="780" t="s">
        <v>644</v>
      </c>
      <c r="B88" s="806" t="s">
        <v>645</v>
      </c>
      <c r="C88" s="807">
        <v>1305819.8999999999</v>
      </c>
      <c r="D88" s="808">
        <v>1175237.81</v>
      </c>
      <c r="E88" s="822">
        <v>27912.6</v>
      </c>
      <c r="F88" s="817"/>
      <c r="G88" s="818"/>
      <c r="H88" s="819">
        <v>111650.4</v>
      </c>
      <c r="I88" s="820"/>
      <c r="J88" s="804">
        <f t="shared" si="0"/>
        <v>1035674.8099999999</v>
      </c>
    </row>
    <row r="89" spans="1:10" s="198" customFormat="1" ht="27" customHeight="1" x14ac:dyDescent="0.2">
      <c r="A89" s="780" t="s">
        <v>644</v>
      </c>
      <c r="B89" s="806" t="s">
        <v>646</v>
      </c>
      <c r="C89" s="807">
        <v>356357.1</v>
      </c>
      <c r="D89" s="808">
        <v>320721.39</v>
      </c>
      <c r="E89" s="822">
        <v>3809.7</v>
      </c>
      <c r="F89" s="817"/>
      <c r="G89" s="818"/>
      <c r="H89" s="819">
        <v>15238.8</v>
      </c>
      <c r="I89" s="820"/>
      <c r="J89" s="804">
        <f t="shared" si="0"/>
        <v>301672.89</v>
      </c>
    </row>
    <row r="90" spans="1:10" s="198" customFormat="1" ht="27" customHeight="1" x14ac:dyDescent="0.2">
      <c r="A90" s="780" t="s">
        <v>644</v>
      </c>
      <c r="B90" s="806" t="s">
        <v>647</v>
      </c>
      <c r="C90" s="807">
        <v>184162</v>
      </c>
      <c r="D90" s="808">
        <v>165745.79999999999</v>
      </c>
      <c r="E90" s="822">
        <v>1968.3</v>
      </c>
      <c r="F90" s="808"/>
      <c r="G90" s="819"/>
      <c r="H90" s="819">
        <v>7873.2</v>
      </c>
      <c r="I90" s="820"/>
      <c r="J90" s="804">
        <f t="shared" si="0"/>
        <v>155904.29999999999</v>
      </c>
    </row>
    <row r="91" spans="1:10" s="198" customFormat="1" ht="27" customHeight="1" x14ac:dyDescent="0.2">
      <c r="A91" s="796" t="s">
        <v>648</v>
      </c>
      <c r="B91" s="823" t="s">
        <v>649</v>
      </c>
      <c r="C91" s="824">
        <v>926489</v>
      </c>
      <c r="D91" s="825">
        <v>300000</v>
      </c>
      <c r="E91" s="825"/>
      <c r="F91" s="809">
        <v>300000</v>
      </c>
      <c r="G91" s="826"/>
      <c r="H91" s="819">
        <v>14250.42</v>
      </c>
      <c r="I91" s="820"/>
      <c r="J91" s="804">
        <f t="shared" si="0"/>
        <v>285749.58</v>
      </c>
    </row>
    <row r="92" spans="1:10" s="198" customFormat="1" ht="27" customHeight="1" x14ac:dyDescent="0.2">
      <c r="A92" s="602" t="s">
        <v>650</v>
      </c>
      <c r="B92" s="814" t="s">
        <v>651</v>
      </c>
      <c r="C92" s="815">
        <v>174498</v>
      </c>
      <c r="D92" s="808">
        <v>130874</v>
      </c>
      <c r="E92" s="808"/>
      <c r="F92" s="808">
        <v>130874</v>
      </c>
      <c r="G92" s="819"/>
      <c r="H92" s="819">
        <v>2766</v>
      </c>
      <c r="I92" s="820"/>
      <c r="J92" s="804">
        <f>D92-E92-G92-H92-I92</f>
        <v>128108</v>
      </c>
    </row>
    <row r="93" spans="1:10" s="198" customFormat="1" ht="27" customHeight="1" x14ac:dyDescent="0.2">
      <c r="A93" s="780" t="s">
        <v>650</v>
      </c>
      <c r="B93" s="814" t="s">
        <v>652</v>
      </c>
      <c r="C93" s="815">
        <v>97198</v>
      </c>
      <c r="D93" s="808">
        <v>72899</v>
      </c>
      <c r="E93" s="808"/>
      <c r="F93" s="808">
        <v>72899</v>
      </c>
      <c r="G93" s="819"/>
      <c r="H93" s="819">
        <v>1542</v>
      </c>
      <c r="I93" s="820"/>
      <c r="J93" s="804">
        <f t="shared" si="0"/>
        <v>71357</v>
      </c>
    </row>
    <row r="94" spans="1:10" s="198" customFormat="1" ht="27" customHeight="1" x14ac:dyDescent="0.2">
      <c r="A94" s="602" t="s">
        <v>650</v>
      </c>
      <c r="B94" s="814" t="s">
        <v>653</v>
      </c>
      <c r="C94" s="815">
        <v>120093</v>
      </c>
      <c r="D94" s="808">
        <v>90070</v>
      </c>
      <c r="E94" s="808"/>
      <c r="F94" s="808">
        <v>90070</v>
      </c>
      <c r="G94" s="819"/>
      <c r="H94" s="819">
        <v>2853</v>
      </c>
      <c r="I94" s="820"/>
      <c r="J94" s="804">
        <f t="shared" si="0"/>
        <v>87217</v>
      </c>
    </row>
    <row r="95" spans="1:10" s="198" customFormat="1" ht="27" customHeight="1" thickBot="1" x14ac:dyDescent="0.25">
      <c r="A95" s="780" t="s">
        <v>654</v>
      </c>
      <c r="B95" s="827" t="s">
        <v>655</v>
      </c>
      <c r="C95" s="828">
        <v>598950</v>
      </c>
      <c r="D95" s="829">
        <v>449211</v>
      </c>
      <c r="E95" s="829"/>
      <c r="F95" s="829">
        <v>449211</v>
      </c>
      <c r="G95" s="819"/>
      <c r="H95" s="819">
        <v>10669.5</v>
      </c>
      <c r="I95" s="820"/>
      <c r="J95" s="804">
        <f t="shared" si="0"/>
        <v>438541.5</v>
      </c>
    </row>
    <row r="96" spans="1:10" s="835" customFormat="1" ht="27" customHeight="1" thickBot="1" x14ac:dyDescent="0.25">
      <c r="A96" s="830" t="s">
        <v>395</v>
      </c>
      <c r="B96" s="831"/>
      <c r="C96" s="832">
        <f t="shared" ref="C96:J96" si="1">SUM(C6:C95)</f>
        <v>133723167.00000001</v>
      </c>
      <c r="D96" s="832">
        <f t="shared" si="1"/>
        <v>91829454.077499971</v>
      </c>
      <c r="E96" s="832">
        <f t="shared" si="1"/>
        <v>9391011.0600000005</v>
      </c>
      <c r="F96" s="833">
        <f t="shared" si="1"/>
        <v>1043054</v>
      </c>
      <c r="G96" s="832">
        <f t="shared" si="1"/>
        <v>0</v>
      </c>
      <c r="H96" s="834">
        <f t="shared" si="1"/>
        <v>2169958.9200000004</v>
      </c>
      <c r="I96" s="834">
        <f t="shared" si="1"/>
        <v>0</v>
      </c>
      <c r="J96" s="832">
        <f t="shared" si="1"/>
        <v>80268484.097500011</v>
      </c>
    </row>
    <row r="97" spans="1:11" ht="17.100000000000001" customHeight="1" x14ac:dyDescent="0.2">
      <c r="A97" s="601"/>
      <c r="B97" s="59"/>
      <c r="C97" s="567"/>
      <c r="D97" s="567"/>
      <c r="E97" s="567"/>
      <c r="F97" s="567"/>
      <c r="G97" s="567"/>
      <c r="H97" s="567"/>
      <c r="I97" s="567"/>
    </row>
    <row r="98" spans="1:11" ht="20.100000000000001" customHeight="1" x14ac:dyDescent="0.2">
      <c r="A98" s="618"/>
      <c r="B98" s="619"/>
      <c r="C98" s="567"/>
      <c r="D98" s="567"/>
      <c r="E98" s="567"/>
      <c r="F98" s="567"/>
      <c r="G98" s="567"/>
      <c r="H98" s="567"/>
      <c r="I98" s="567"/>
    </row>
    <row r="99" spans="1:11" ht="20.100000000000001" customHeight="1" x14ac:dyDescent="0.2">
      <c r="A99" s="619"/>
      <c r="B99" s="619"/>
      <c r="D99" s="92" t="s">
        <v>218</v>
      </c>
      <c r="E99" s="1089">
        <f>'Popis SÚ a nákl.účtů'!B163</f>
        <v>45685</v>
      </c>
      <c r="F99" s="1090"/>
      <c r="G99" s="623"/>
      <c r="H99" s="623"/>
      <c r="I99" s="623"/>
    </row>
    <row r="100" spans="1:11" ht="20.100000000000001" customHeight="1" x14ac:dyDescent="0.2">
      <c r="A100" s="619"/>
      <c r="B100" s="619"/>
      <c r="D100" s="92" t="s">
        <v>111</v>
      </c>
      <c r="E100" s="792" t="s">
        <v>679</v>
      </c>
      <c r="F100" s="792"/>
      <c r="G100" s="2"/>
      <c r="H100" s="624"/>
      <c r="I100" s="624"/>
      <c r="J100" s="91" t="s">
        <v>112</v>
      </c>
      <c r="K100" s="91"/>
    </row>
    <row r="101" spans="1:11" ht="20.100000000000001" customHeight="1" x14ac:dyDescent="0.2">
      <c r="A101" s="619"/>
      <c r="B101" s="619"/>
      <c r="D101" s="92" t="s">
        <v>113</v>
      </c>
      <c r="E101" s="792" t="s">
        <v>676</v>
      </c>
      <c r="F101" s="792"/>
      <c r="G101" s="2"/>
      <c r="H101" s="624"/>
      <c r="I101" s="624"/>
    </row>
    <row r="102" spans="1:11" ht="20.100000000000001" customHeight="1" x14ac:dyDescent="0.2">
      <c r="A102" s="619"/>
      <c r="B102" s="619"/>
      <c r="D102" s="92" t="s">
        <v>114</v>
      </c>
      <c r="E102" s="792" t="s">
        <v>677</v>
      </c>
      <c r="F102" s="792"/>
      <c r="G102" s="2"/>
      <c r="H102" s="624"/>
      <c r="I102" s="624"/>
      <c r="J102" s="91" t="s">
        <v>112</v>
      </c>
      <c r="K102" s="91"/>
    </row>
    <row r="103" spans="1:11" x14ac:dyDescent="0.2">
      <c r="H103" s="2"/>
    </row>
  </sheetData>
  <mergeCells count="6">
    <mergeCell ref="J4:J5"/>
    <mergeCell ref="E99:F99"/>
    <mergeCell ref="C2:I2"/>
    <mergeCell ref="A4:A5"/>
    <mergeCell ref="B4:B5"/>
    <mergeCell ref="C4:I4"/>
  </mergeCells>
  <pageMargins left="0.31496062992125984" right="0.31496062992125984" top="0.78740157480314965" bottom="0.78740157480314965" header="0.31496062992125984" footer="0.31496062992125984"/>
  <pageSetup paperSize="8" scale="95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52"/>
  <sheetViews>
    <sheetView showGridLines="0" topLeftCell="A22" workbookViewId="0">
      <selection activeCell="A20" sqref="A20:H20"/>
    </sheetView>
  </sheetViews>
  <sheetFormatPr defaultRowHeight="12.75" x14ac:dyDescent="0.2"/>
  <cols>
    <col min="1" max="1" width="37.5703125" customWidth="1"/>
    <col min="2" max="2" width="7.7109375" customWidth="1"/>
    <col min="3" max="3" width="27" customWidth="1"/>
    <col min="4" max="4" width="18.7109375" customWidth="1"/>
    <col min="5" max="5" width="21.140625" customWidth="1"/>
    <col min="6" max="6" width="2.5703125" customWidth="1"/>
    <col min="7" max="7" width="3.7109375" customWidth="1"/>
  </cols>
  <sheetData>
    <row r="1" spans="1:8" x14ac:dyDescent="0.2">
      <c r="H1" s="92"/>
    </row>
    <row r="2" spans="1:8" ht="26.25" x14ac:dyDescent="0.4">
      <c r="A2" s="21" t="s">
        <v>488</v>
      </c>
      <c r="B2" s="21"/>
      <c r="C2" s="21"/>
      <c r="D2" s="153"/>
      <c r="E2" s="115" t="str">
        <f>'Popis SÚ a nákl.účtů'!D2</f>
        <v>číslo org.: 1437</v>
      </c>
      <c r="F2" s="115"/>
      <c r="H2" s="154"/>
    </row>
    <row r="3" spans="1:8" ht="15" x14ac:dyDescent="0.2">
      <c r="A3" s="155" t="s">
        <v>135</v>
      </c>
      <c r="B3" s="1100" t="str">
        <f>'Popis SÚ a nákl.účtů'!C3</f>
        <v>Střední zdravotnická škola  a Střední odborná škola, Česká Lípa, příspěvková organizace</v>
      </c>
      <c r="C3" s="1100"/>
      <c r="D3" s="1100"/>
      <c r="E3" s="1100"/>
      <c r="F3" s="1100"/>
      <c r="G3" s="1100"/>
      <c r="H3" s="1100"/>
    </row>
    <row r="4" spans="1:8" ht="27.75" customHeight="1" x14ac:dyDescent="0.2">
      <c r="B4" s="1100"/>
      <c r="C4" s="1100"/>
      <c r="D4" s="1100"/>
      <c r="E4" s="1100"/>
      <c r="F4" s="1100"/>
      <c r="G4" s="1100"/>
      <c r="H4" s="1100"/>
    </row>
    <row r="5" spans="1:8" x14ac:dyDescent="0.2">
      <c r="A5" s="91"/>
    </row>
    <row r="6" spans="1:8" ht="15.75" x14ac:dyDescent="0.25">
      <c r="A6" s="156" t="s">
        <v>489</v>
      </c>
      <c r="B6" s="157"/>
    </row>
    <row r="7" spans="1:8" ht="18" x14ac:dyDescent="0.25">
      <c r="A7" s="158" t="s">
        <v>168</v>
      </c>
      <c r="B7" s="91" t="s">
        <v>169</v>
      </c>
      <c r="C7" s="159">
        <v>0</v>
      </c>
      <c r="D7" s="91" t="s">
        <v>170</v>
      </c>
    </row>
    <row r="8" spans="1:8" x14ac:dyDescent="0.2">
      <c r="A8" s="91" t="s">
        <v>171</v>
      </c>
    </row>
    <row r="9" spans="1:8" ht="57" customHeight="1" x14ac:dyDescent="0.2">
      <c r="A9" s="1101"/>
      <c r="B9" s="1102"/>
      <c r="C9" s="1102"/>
      <c r="D9" s="1102"/>
      <c r="E9" s="1102"/>
      <c r="F9" s="1102"/>
      <c r="G9" s="1102"/>
      <c r="H9" s="1103"/>
    </row>
    <row r="10" spans="1:8" x14ac:dyDescent="0.2">
      <c r="A10" s="160"/>
      <c r="B10" s="1"/>
      <c r="C10" s="1"/>
    </row>
    <row r="11" spans="1:8" ht="18" x14ac:dyDescent="0.25">
      <c r="A11" s="158" t="s">
        <v>172</v>
      </c>
      <c r="B11" s="91" t="s">
        <v>169</v>
      </c>
      <c r="C11" s="255">
        <f>SUM(C13:C17)</f>
        <v>1757744.33</v>
      </c>
      <c r="D11" s="91" t="s">
        <v>170</v>
      </c>
    </row>
    <row r="12" spans="1:8" ht="18" x14ac:dyDescent="0.25">
      <c r="A12" s="254" t="s">
        <v>214</v>
      </c>
      <c r="B12" s="91"/>
      <c r="C12" s="249"/>
      <c r="D12" s="91"/>
    </row>
    <row r="13" spans="1:8" ht="18" x14ac:dyDescent="0.25">
      <c r="A13" s="1096" t="s">
        <v>708</v>
      </c>
      <c r="B13" s="1097"/>
      <c r="C13" s="159">
        <v>422634.63047089468</v>
      </c>
      <c r="D13" s="343" t="s">
        <v>82</v>
      </c>
    </row>
    <row r="14" spans="1:8" ht="18" x14ac:dyDescent="0.25">
      <c r="A14" s="1096" t="s">
        <v>709</v>
      </c>
      <c r="B14" s="1097"/>
      <c r="C14" s="159">
        <v>150471.12978811696</v>
      </c>
      <c r="D14" s="91"/>
    </row>
    <row r="15" spans="1:8" ht="18" x14ac:dyDescent="0.25">
      <c r="A15" s="1096" t="s">
        <v>710</v>
      </c>
      <c r="B15" s="1097"/>
      <c r="C15" s="159">
        <v>95006.267364937405</v>
      </c>
      <c r="D15" s="91"/>
    </row>
    <row r="16" spans="1:8" ht="18" x14ac:dyDescent="0.25">
      <c r="A16" s="1096" t="s">
        <v>711</v>
      </c>
      <c r="B16" s="1097"/>
      <c r="C16" s="159">
        <v>870340.42601903121</v>
      </c>
      <c r="D16" s="91"/>
    </row>
    <row r="17" spans="1:8" ht="18" x14ac:dyDescent="0.25">
      <c r="A17" s="1096" t="s">
        <v>712</v>
      </c>
      <c r="B17" s="1097"/>
      <c r="C17" s="159">
        <v>219291.87635701991</v>
      </c>
      <c r="D17" s="91"/>
    </row>
    <row r="18" spans="1:8" ht="18" x14ac:dyDescent="0.25">
      <c r="A18" s="158"/>
      <c r="B18" s="91"/>
      <c r="C18" s="249"/>
      <c r="D18" s="91"/>
    </row>
    <row r="19" spans="1:8" x14ac:dyDescent="0.2">
      <c r="A19" s="91" t="s">
        <v>173</v>
      </c>
    </row>
    <row r="20" spans="1:8" ht="66" customHeight="1" x14ac:dyDescent="0.2">
      <c r="A20" s="1104" t="s">
        <v>713</v>
      </c>
      <c r="B20" s="1105"/>
      <c r="C20" s="1105"/>
      <c r="D20" s="1105"/>
      <c r="E20" s="1105"/>
      <c r="F20" s="1105"/>
      <c r="G20" s="1105"/>
      <c r="H20" s="1106"/>
    </row>
    <row r="22" spans="1:8" ht="15" x14ac:dyDescent="0.25">
      <c r="A22" s="1107" t="s">
        <v>490</v>
      </c>
      <c r="B22" s="1108"/>
      <c r="C22" s="161">
        <f>C7+C11</f>
        <v>1757744.33</v>
      </c>
      <c r="D22" s="91"/>
    </row>
    <row r="23" spans="1:8" ht="15" x14ac:dyDescent="0.25">
      <c r="A23" s="1109" t="s">
        <v>538</v>
      </c>
      <c r="B23" s="1110"/>
      <c r="C23" s="926">
        <v>87450</v>
      </c>
    </row>
    <row r="24" spans="1:8" ht="20.25" x14ac:dyDescent="0.3">
      <c r="A24" s="1111" t="s">
        <v>174</v>
      </c>
      <c r="B24" s="1112"/>
      <c r="C24" s="162">
        <f>C22-C23</f>
        <v>1670294.33</v>
      </c>
    </row>
    <row r="25" spans="1:8" ht="15.75" x14ac:dyDescent="0.25">
      <c r="A25" s="2"/>
      <c r="B25" s="2"/>
      <c r="C25" s="163"/>
      <c r="D25" s="91"/>
    </row>
    <row r="27" spans="1:8" ht="16.5" thickBot="1" x14ac:dyDescent="0.3">
      <c r="A27" s="164" t="s">
        <v>175</v>
      </c>
      <c r="B27" s="165"/>
      <c r="C27" s="165"/>
      <c r="D27" s="166"/>
      <c r="E27" s="166"/>
    </row>
    <row r="28" spans="1:8" ht="28.5" customHeight="1" thickBot="1" x14ac:dyDescent="0.25">
      <c r="A28" s="167" t="s">
        <v>491</v>
      </c>
      <c r="B28" s="568"/>
      <c r="C28" s="168" t="s">
        <v>492</v>
      </c>
      <c r="D28" s="169" t="s">
        <v>493</v>
      </c>
    </row>
    <row r="29" spans="1:8" ht="14.25" x14ac:dyDescent="0.2">
      <c r="A29" s="170" t="s">
        <v>297</v>
      </c>
      <c r="B29" s="171"/>
      <c r="C29" s="172">
        <v>0</v>
      </c>
      <c r="D29" s="628">
        <f>C29/C24</f>
        <v>0</v>
      </c>
    </row>
    <row r="30" spans="1:8" ht="14.25" x14ac:dyDescent="0.2">
      <c r="A30" s="114" t="s">
        <v>176</v>
      </c>
      <c r="B30" s="173"/>
      <c r="C30" s="174">
        <v>0</v>
      </c>
      <c r="D30" s="625">
        <f>C30/C24</f>
        <v>0</v>
      </c>
    </row>
    <row r="31" spans="1:8" s="198" customFormat="1" ht="14.25" customHeight="1" x14ac:dyDescent="0.2">
      <c r="A31" s="193" t="s">
        <v>177</v>
      </c>
      <c r="B31" s="194"/>
      <c r="C31" s="195">
        <v>1670294.33</v>
      </c>
      <c r="D31" s="626">
        <f>C31/C24</f>
        <v>1</v>
      </c>
      <c r="E31" s="196"/>
      <c r="F31" s="197"/>
    </row>
    <row r="32" spans="1:8" ht="15" thickBot="1" x14ac:dyDescent="0.25">
      <c r="A32" s="722" t="s">
        <v>178</v>
      </c>
      <c r="B32" s="723"/>
      <c r="C32" s="740" t="s">
        <v>494</v>
      </c>
      <c r="D32" s="721" t="s">
        <v>206</v>
      </c>
      <c r="F32" s="175"/>
    </row>
    <row r="33" spans="1:4" x14ac:dyDescent="0.2">
      <c r="B33" s="92" t="s">
        <v>179</v>
      </c>
      <c r="C33" s="176">
        <f>C29+C30+C31</f>
        <v>1670294.33</v>
      </c>
      <c r="D33" s="627">
        <f>D29+D30+D31</f>
        <v>1</v>
      </c>
    </row>
    <row r="34" spans="1:4" x14ac:dyDescent="0.2">
      <c r="B34" s="92"/>
      <c r="C34" s="69"/>
      <c r="D34" s="177"/>
    </row>
    <row r="35" spans="1:4" ht="15.75" x14ac:dyDescent="0.25">
      <c r="A35" s="164" t="s">
        <v>180</v>
      </c>
      <c r="B35" s="165"/>
      <c r="C35" s="165"/>
      <c r="D35" s="177"/>
    </row>
    <row r="36" spans="1:4" ht="15.75" x14ac:dyDescent="0.25">
      <c r="A36" s="167" t="s">
        <v>495</v>
      </c>
      <c r="B36" s="173"/>
      <c r="C36" s="178">
        <f>C38+C39+C40</f>
        <v>0</v>
      </c>
      <c r="D36" s="177"/>
    </row>
    <row r="37" spans="1:4" ht="14.25" x14ac:dyDescent="0.2">
      <c r="A37" s="1098" t="s">
        <v>181</v>
      </c>
      <c r="B37" s="1099"/>
      <c r="C37" s="179"/>
      <c r="D37" s="177"/>
    </row>
    <row r="38" spans="1:4" ht="14.25" x14ac:dyDescent="0.2">
      <c r="A38" s="180" t="s">
        <v>182</v>
      </c>
      <c r="B38" s="181"/>
      <c r="C38" s="182">
        <v>0</v>
      </c>
      <c r="D38" s="177"/>
    </row>
    <row r="39" spans="1:4" ht="14.25" x14ac:dyDescent="0.2">
      <c r="A39" s="180" t="s">
        <v>183</v>
      </c>
      <c r="B39" s="181"/>
      <c r="C39" s="182">
        <v>0</v>
      </c>
      <c r="D39" s="177"/>
    </row>
    <row r="40" spans="1:4" ht="14.25" x14ac:dyDescent="0.2">
      <c r="A40" s="180" t="s">
        <v>298</v>
      </c>
      <c r="B40" s="181"/>
      <c r="C40" s="182">
        <v>0</v>
      </c>
      <c r="D40" s="177"/>
    </row>
    <row r="41" spans="1:4" x14ac:dyDescent="0.2">
      <c r="B41" s="92"/>
      <c r="C41" s="69"/>
      <c r="D41" s="177"/>
    </row>
    <row r="42" spans="1:4" ht="16.5" thickBot="1" x14ac:dyDescent="0.3">
      <c r="A42" s="156" t="s">
        <v>184</v>
      </c>
      <c r="B42" s="157"/>
      <c r="C42" s="157"/>
    </row>
    <row r="43" spans="1:4" ht="15" thickBot="1" x14ac:dyDescent="0.25">
      <c r="A43" s="183" t="s">
        <v>310</v>
      </c>
      <c r="B43" s="184"/>
      <c r="C43" s="185">
        <v>0</v>
      </c>
    </row>
    <row r="44" spans="1:4" ht="15" x14ac:dyDescent="0.25">
      <c r="A44" s="186" t="s">
        <v>185</v>
      </c>
      <c r="B44" s="187"/>
      <c r="C44" s="650">
        <f>C45</f>
        <v>0</v>
      </c>
    </row>
    <row r="45" spans="1:4" ht="14.25" x14ac:dyDescent="0.2">
      <c r="A45" s="188" t="s">
        <v>186</v>
      </c>
      <c r="B45" s="189"/>
      <c r="C45" s="190">
        <v>0</v>
      </c>
    </row>
    <row r="46" spans="1:4" ht="15" thickBot="1" x14ac:dyDescent="0.25">
      <c r="A46" s="188" t="s">
        <v>187</v>
      </c>
      <c r="B46" s="724"/>
      <c r="C46" s="725" t="s">
        <v>206</v>
      </c>
      <c r="D46" s="191"/>
    </row>
    <row r="47" spans="1:4" ht="15" thickBot="1" x14ac:dyDescent="0.25">
      <c r="A47" s="183" t="s">
        <v>309</v>
      </c>
      <c r="B47" s="184"/>
      <c r="C47" s="185">
        <f>C43-C44</f>
        <v>0</v>
      </c>
    </row>
    <row r="48" spans="1:4" ht="14.25" x14ac:dyDescent="0.2">
      <c r="A48" s="91"/>
      <c r="C48" s="192"/>
    </row>
    <row r="49" spans="2:5" ht="19.5" customHeight="1" x14ac:dyDescent="0.2">
      <c r="B49" s="92" t="s">
        <v>218</v>
      </c>
      <c r="C49" s="337">
        <f>'Popis SÚ a nákl.účtů'!B163</f>
        <v>45685</v>
      </c>
      <c r="D49" s="92" t="s">
        <v>106</v>
      </c>
      <c r="E49" s="91" t="s">
        <v>219</v>
      </c>
    </row>
    <row r="50" spans="2:5" ht="19.5" customHeight="1" x14ac:dyDescent="0.2">
      <c r="B50" s="92" t="s">
        <v>111</v>
      </c>
      <c r="C50" s="338" t="str">
        <f>'Popis SÚ a nákl.účtů'!B164</f>
        <v>Iva Luňáková</v>
      </c>
    </row>
    <row r="51" spans="2:5" ht="19.5" customHeight="1" x14ac:dyDescent="0.2">
      <c r="B51" s="92" t="s">
        <v>113</v>
      </c>
      <c r="C51" s="338" t="str">
        <f>'Popis SÚ a nákl.účtů'!B165</f>
        <v>481 131 052/5904</v>
      </c>
    </row>
    <row r="52" spans="2:5" ht="19.5" customHeight="1" x14ac:dyDescent="0.2">
      <c r="B52" s="92" t="s">
        <v>114</v>
      </c>
      <c r="C52" s="338" t="str">
        <f>'Popis SÚ a nákl.účtů'!B166</f>
        <v>Mgr. Hana Kubátová Ortová</v>
      </c>
      <c r="D52" s="92" t="s">
        <v>106</v>
      </c>
      <c r="E52" s="91" t="s">
        <v>219</v>
      </c>
    </row>
  </sheetData>
  <mergeCells count="12">
    <mergeCell ref="A15:B15"/>
    <mergeCell ref="A17:B17"/>
    <mergeCell ref="A37:B37"/>
    <mergeCell ref="B3:H4"/>
    <mergeCell ref="A9:H9"/>
    <mergeCell ref="A20:H20"/>
    <mergeCell ref="A22:B22"/>
    <mergeCell ref="A23:B23"/>
    <mergeCell ref="A24:B24"/>
    <mergeCell ref="A13:B13"/>
    <mergeCell ref="A14:B14"/>
    <mergeCell ref="A16:B16"/>
  </mergeCells>
  <pageMargins left="0.25" right="0.25" top="0.75" bottom="0.75" header="0.3" footer="0.3"/>
  <pageSetup paperSize="9" scale="7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48"/>
  <sheetViews>
    <sheetView showGridLines="0" topLeftCell="A25" zoomScaleNormal="100" workbookViewId="0">
      <selection activeCell="E49" sqref="E49"/>
    </sheetView>
  </sheetViews>
  <sheetFormatPr defaultRowHeight="12.75" x14ac:dyDescent="0.2"/>
  <cols>
    <col min="1" max="1" width="17.42578125" customWidth="1"/>
    <col min="2" max="2" width="15.42578125" customWidth="1"/>
    <col min="3" max="3" width="20.140625" customWidth="1"/>
    <col min="4" max="4" width="18.5703125" customWidth="1"/>
    <col min="5" max="6" width="13.7109375" customWidth="1"/>
    <col min="7" max="13" width="15.7109375" customWidth="1"/>
    <col min="14" max="14" width="18.5703125" customWidth="1"/>
    <col min="16" max="16" width="10.140625" bestFit="1" customWidth="1"/>
  </cols>
  <sheetData>
    <row r="1" spans="1:16" ht="23.25" x14ac:dyDescent="0.35">
      <c r="A1" s="351" t="s">
        <v>496</v>
      </c>
      <c r="B1" s="91"/>
      <c r="K1" s="352"/>
      <c r="L1" s="423" t="str">
        <f>'Popis SÚ a nákl.účtů'!D2</f>
        <v>číslo org.: 1437</v>
      </c>
      <c r="N1" s="353"/>
    </row>
    <row r="2" spans="1:16" ht="18" x14ac:dyDescent="0.25">
      <c r="A2" s="115"/>
    </row>
    <row r="3" spans="1:16" ht="15.75" x14ac:dyDescent="0.25">
      <c r="A3" s="354" t="s">
        <v>81</v>
      </c>
      <c r="C3" s="1125" t="str">
        <f>'Popis SÚ a nákl.účtů'!C3</f>
        <v>Střední zdravotnická škola  a Střední odborná škola, Česká Lípa, příspěvková organizace</v>
      </c>
      <c r="D3" s="1125"/>
      <c r="E3" s="1125"/>
      <c r="F3" s="1125"/>
      <c r="G3" s="1125"/>
      <c r="H3" s="1125"/>
      <c r="I3" s="1125"/>
      <c r="J3" s="1125"/>
      <c r="K3" s="1125"/>
      <c r="L3" s="1125"/>
      <c r="M3" s="1125"/>
      <c r="N3" s="1125"/>
    </row>
    <row r="4" spans="1:16" x14ac:dyDescent="0.2">
      <c r="A4" s="116"/>
      <c r="L4" s="2"/>
    </row>
    <row r="5" spans="1:16" ht="26.25" x14ac:dyDescent="0.4">
      <c r="A5" s="115" t="s">
        <v>136</v>
      </c>
      <c r="G5" s="92"/>
      <c r="I5" s="91"/>
      <c r="N5" s="92" t="s">
        <v>137</v>
      </c>
    </row>
    <row r="6" spans="1:16" ht="13.5" thickBot="1" x14ac:dyDescent="0.25">
      <c r="A6" s="116"/>
      <c r="B6" s="54"/>
      <c r="C6" s="54"/>
    </row>
    <row r="7" spans="1:16" ht="15" customHeight="1" x14ac:dyDescent="0.25">
      <c r="A7" s="1115" t="s">
        <v>138</v>
      </c>
      <c r="B7" s="1118" t="s">
        <v>139</v>
      </c>
      <c r="C7" s="1119"/>
      <c r="D7" s="1122" t="s">
        <v>290</v>
      </c>
      <c r="E7" s="340"/>
      <c r="F7" s="355"/>
      <c r="G7" s="356" t="s">
        <v>291</v>
      </c>
      <c r="H7" s="355"/>
      <c r="I7" s="357"/>
      <c r="J7" s="355"/>
      <c r="K7" s="355"/>
      <c r="L7" s="357"/>
      <c r="M7" s="358"/>
      <c r="N7" s="1131" t="s">
        <v>500</v>
      </c>
    </row>
    <row r="8" spans="1:16" ht="15.75" customHeight="1" x14ac:dyDescent="0.2">
      <c r="A8" s="1116"/>
      <c r="B8" s="1120"/>
      <c r="C8" s="1121"/>
      <c r="D8" s="1123"/>
      <c r="E8" s="117"/>
      <c r="F8" s="118"/>
      <c r="G8" s="118"/>
      <c r="H8" s="119" t="s">
        <v>142</v>
      </c>
      <c r="I8" s="120"/>
      <c r="J8" s="120"/>
      <c r="K8" s="359" t="s">
        <v>143</v>
      </c>
      <c r="L8" s="119"/>
      <c r="M8" s="360"/>
      <c r="N8" s="1132"/>
    </row>
    <row r="9" spans="1:16" ht="74.25" customHeight="1" thickBot="1" x14ac:dyDescent="0.25">
      <c r="A9" s="1117"/>
      <c r="B9" s="361" t="s">
        <v>144</v>
      </c>
      <c r="C9" s="362"/>
      <c r="D9" s="1124"/>
      <c r="E9" s="121" t="s">
        <v>145</v>
      </c>
      <c r="F9" s="122" t="s">
        <v>146</v>
      </c>
      <c r="G9" s="363" t="s">
        <v>147</v>
      </c>
      <c r="H9" s="364" t="s">
        <v>329</v>
      </c>
      <c r="I9" s="365" t="s">
        <v>149</v>
      </c>
      <c r="J9" s="735" t="s">
        <v>497</v>
      </c>
      <c r="K9" s="736" t="s">
        <v>498</v>
      </c>
      <c r="L9" s="364" t="s">
        <v>330</v>
      </c>
      <c r="M9" s="737" t="s">
        <v>499</v>
      </c>
      <c r="N9" s="1094"/>
    </row>
    <row r="10" spans="1:16" x14ac:dyDescent="0.2">
      <c r="A10" s="123">
        <v>1</v>
      </c>
      <c r="B10" s="124">
        <v>9332988</v>
      </c>
      <c r="C10" s="366"/>
      <c r="D10" s="125">
        <v>3136784</v>
      </c>
      <c r="E10" s="367"/>
      <c r="F10" s="126">
        <v>10</v>
      </c>
      <c r="G10" s="424">
        <v>231470.63</v>
      </c>
      <c r="H10" s="425">
        <v>518241.24</v>
      </c>
      <c r="I10" s="426">
        <v>0</v>
      </c>
      <c r="J10" s="427">
        <f>SUM(G10:I10)</f>
        <v>749711.87</v>
      </c>
      <c r="K10" s="447">
        <v>0</v>
      </c>
      <c r="L10" s="448">
        <v>0</v>
      </c>
      <c r="M10" s="449">
        <f t="shared" ref="M10:M21" si="0">K10+L10</f>
        <v>0</v>
      </c>
      <c r="N10" s="368">
        <f>B10-D10-J10-M10</f>
        <v>5446492.1299999999</v>
      </c>
    </row>
    <row r="11" spans="1:16" x14ac:dyDescent="0.2">
      <c r="A11" s="127">
        <v>2</v>
      </c>
      <c r="B11" s="128">
        <v>2105253</v>
      </c>
      <c r="C11" s="369"/>
      <c r="D11" s="129">
        <v>601624</v>
      </c>
      <c r="E11" s="370"/>
      <c r="F11" s="130">
        <v>10</v>
      </c>
      <c r="G11" s="428">
        <v>43471.8</v>
      </c>
      <c r="H11" s="429">
        <v>112032.74</v>
      </c>
      <c r="I11" s="430">
        <v>0</v>
      </c>
      <c r="J11" s="427">
        <f t="shared" ref="J11:J16" si="1">SUM(G11:I11)</f>
        <v>155504.54</v>
      </c>
      <c r="K11" s="450">
        <v>0</v>
      </c>
      <c r="L11" s="451">
        <v>0</v>
      </c>
      <c r="M11" s="452">
        <f t="shared" si="0"/>
        <v>0</v>
      </c>
      <c r="N11" s="368">
        <f t="shared" ref="N11:N22" si="2">B11-D11-J11-M11</f>
        <v>1348124.46</v>
      </c>
    </row>
    <row r="12" spans="1:16" x14ac:dyDescent="0.2">
      <c r="A12" s="127">
        <v>3</v>
      </c>
      <c r="B12" s="128">
        <v>2016011</v>
      </c>
      <c r="C12" s="369"/>
      <c r="D12" s="129">
        <v>1003675</v>
      </c>
      <c r="E12" s="370"/>
      <c r="F12" s="130">
        <v>15</v>
      </c>
      <c r="G12" s="428">
        <v>39115.4</v>
      </c>
      <c r="H12" s="429">
        <v>58644</v>
      </c>
      <c r="I12" s="430">
        <v>0</v>
      </c>
      <c r="J12" s="427">
        <f t="shared" si="1"/>
        <v>97759.4</v>
      </c>
      <c r="K12" s="450">
        <v>0</v>
      </c>
      <c r="L12" s="451">
        <v>0</v>
      </c>
      <c r="M12" s="452">
        <f t="shared" si="0"/>
        <v>0</v>
      </c>
      <c r="N12" s="368">
        <f t="shared" si="2"/>
        <v>914576.6</v>
      </c>
    </row>
    <row r="13" spans="1:16" x14ac:dyDescent="0.2">
      <c r="A13" s="127">
        <v>4</v>
      </c>
      <c r="B13" s="128">
        <v>31048890</v>
      </c>
      <c r="C13" s="369"/>
      <c r="D13" s="129">
        <v>16118582</v>
      </c>
      <c r="E13" s="370"/>
      <c r="F13" s="130">
        <v>20</v>
      </c>
      <c r="G13" s="428">
        <v>331511.64</v>
      </c>
      <c r="H13" s="429">
        <v>422243.58</v>
      </c>
      <c r="I13" s="430">
        <v>0</v>
      </c>
      <c r="J13" s="427">
        <f t="shared" si="1"/>
        <v>753755.22</v>
      </c>
      <c r="K13" s="450">
        <v>0</v>
      </c>
      <c r="L13" s="451">
        <v>0</v>
      </c>
      <c r="M13" s="452">
        <f t="shared" si="0"/>
        <v>0</v>
      </c>
      <c r="N13" s="368">
        <f t="shared" si="2"/>
        <v>14176552.779999999</v>
      </c>
      <c r="P13" s="781"/>
    </row>
    <row r="14" spans="1:16" x14ac:dyDescent="0.2">
      <c r="A14" s="131" t="s">
        <v>151</v>
      </c>
      <c r="B14" s="128">
        <v>7481122</v>
      </c>
      <c r="C14" s="369"/>
      <c r="D14" s="129">
        <v>3107903</v>
      </c>
      <c r="E14" s="370"/>
      <c r="F14" s="130">
        <v>10</v>
      </c>
      <c r="G14" s="428">
        <v>226987.98</v>
      </c>
      <c r="H14" s="429">
        <v>524818.36</v>
      </c>
      <c r="I14" s="430">
        <v>0</v>
      </c>
      <c r="J14" s="427">
        <f t="shared" si="1"/>
        <v>751806.34</v>
      </c>
      <c r="K14" s="450">
        <v>0</v>
      </c>
      <c r="L14" s="451">
        <v>0</v>
      </c>
      <c r="M14" s="452">
        <f t="shared" si="0"/>
        <v>0</v>
      </c>
      <c r="N14" s="368">
        <f t="shared" si="2"/>
        <v>3621412.66</v>
      </c>
    </row>
    <row r="15" spans="1:16" x14ac:dyDescent="0.2">
      <c r="A15" s="127">
        <v>5</v>
      </c>
      <c r="B15" s="128">
        <v>51727.9</v>
      </c>
      <c r="C15" s="369"/>
      <c r="D15" s="129">
        <v>50112</v>
      </c>
      <c r="E15" s="370"/>
      <c r="F15" s="130">
        <v>30</v>
      </c>
      <c r="G15" s="428">
        <v>264</v>
      </c>
      <c r="H15" s="429">
        <v>0</v>
      </c>
      <c r="I15" s="430">
        <v>0</v>
      </c>
      <c r="J15" s="427">
        <f t="shared" si="1"/>
        <v>264</v>
      </c>
      <c r="K15" s="450">
        <v>0</v>
      </c>
      <c r="L15" s="451">
        <v>0</v>
      </c>
      <c r="M15" s="452">
        <f t="shared" si="0"/>
        <v>0</v>
      </c>
      <c r="N15" s="368">
        <f t="shared" si="2"/>
        <v>1351.9000000000015</v>
      </c>
    </row>
    <row r="16" spans="1:16" ht="13.5" thickBot="1" x14ac:dyDescent="0.25">
      <c r="A16" s="132">
        <v>6</v>
      </c>
      <c r="B16" s="133">
        <v>0</v>
      </c>
      <c r="C16" s="371"/>
      <c r="D16" s="134">
        <v>0</v>
      </c>
      <c r="E16" s="372"/>
      <c r="F16" s="135">
        <v>50</v>
      </c>
      <c r="G16" s="431">
        <v>0</v>
      </c>
      <c r="H16" s="432">
        <v>0</v>
      </c>
      <c r="I16" s="433">
        <v>0</v>
      </c>
      <c r="J16" s="427">
        <f t="shared" si="1"/>
        <v>0</v>
      </c>
      <c r="K16" s="453">
        <v>0</v>
      </c>
      <c r="L16" s="454">
        <v>0</v>
      </c>
      <c r="M16" s="452">
        <f t="shared" si="0"/>
        <v>0</v>
      </c>
      <c r="N16" s="368">
        <f t="shared" si="2"/>
        <v>0</v>
      </c>
    </row>
    <row r="17" spans="1:17" ht="13.5" thickBot="1" x14ac:dyDescent="0.25">
      <c r="A17" s="136" t="s">
        <v>152</v>
      </c>
      <c r="B17" s="137">
        <f>B10+B11+B12+B13+B14+B15+B16</f>
        <v>52035991.899999999</v>
      </c>
      <c r="C17" s="373"/>
      <c r="D17" s="138">
        <f>D10+D11+D12+D13+D14+D15+D16</f>
        <v>24018680</v>
      </c>
      <c r="E17" s="374"/>
      <c r="F17" s="375"/>
      <c r="G17" s="434">
        <f t="shared" ref="G17" si="3">G10+G11+G12+G13+G14+G15+G16</f>
        <v>872821.45</v>
      </c>
      <c r="H17" s="435">
        <f>SUM(H10:H16)</f>
        <v>1635979.92</v>
      </c>
      <c r="I17" s="457">
        <f>SUM(I10:I16)</f>
        <v>0</v>
      </c>
      <c r="J17" s="726">
        <f>SUM(J10:J16)</f>
        <v>2508801.37</v>
      </c>
      <c r="K17" s="137">
        <f>SUM(K10:K16)</f>
        <v>0</v>
      </c>
      <c r="L17" s="137">
        <f>SUM(L10:L16)</f>
        <v>0</v>
      </c>
      <c r="M17" s="455">
        <f t="shared" si="0"/>
        <v>0</v>
      </c>
      <c r="N17" s="139">
        <f t="shared" si="2"/>
        <v>25508510.529999997</v>
      </c>
    </row>
    <row r="18" spans="1:17" x14ac:dyDescent="0.2">
      <c r="A18" s="123">
        <v>6</v>
      </c>
      <c r="B18" s="124">
        <v>27353962</v>
      </c>
      <c r="C18" s="376"/>
      <c r="D18" s="125">
        <v>12013078</v>
      </c>
      <c r="E18" s="367"/>
      <c r="F18" s="126">
        <v>50</v>
      </c>
      <c r="G18" s="125">
        <v>376618.48</v>
      </c>
      <c r="H18" s="437">
        <v>142949.51999999999</v>
      </c>
      <c r="I18" s="438">
        <v>0</v>
      </c>
      <c r="J18" s="427">
        <f>SUM(G18:I18)</f>
        <v>519568</v>
      </c>
      <c r="K18" s="447">
        <v>0</v>
      </c>
      <c r="L18" s="448">
        <v>0</v>
      </c>
      <c r="M18" s="449">
        <f t="shared" si="0"/>
        <v>0</v>
      </c>
      <c r="N18" s="377">
        <f>B18-D18-J18-M18</f>
        <v>14821316</v>
      </c>
    </row>
    <row r="19" spans="1:17" x14ac:dyDescent="0.2">
      <c r="A19" s="140">
        <v>7</v>
      </c>
      <c r="B19" s="128">
        <v>321049954</v>
      </c>
      <c r="C19" s="369"/>
      <c r="D19" s="129">
        <v>59175949</v>
      </c>
      <c r="E19" s="378"/>
      <c r="F19" s="141">
        <v>150</v>
      </c>
      <c r="G19" s="129">
        <v>1549852.52</v>
      </c>
      <c r="H19" s="439">
        <v>391029.48</v>
      </c>
      <c r="I19" s="440">
        <v>0</v>
      </c>
      <c r="J19" s="427">
        <f t="shared" ref="J19:J20" si="4">SUM(G19:I19)</f>
        <v>1940882</v>
      </c>
      <c r="K19" s="450">
        <v>76270</v>
      </c>
      <c r="L19" s="451">
        <v>0</v>
      </c>
      <c r="M19" s="452">
        <f t="shared" si="0"/>
        <v>76270</v>
      </c>
      <c r="N19" s="379">
        <f>B19-D19-J19-M19</f>
        <v>259856853</v>
      </c>
    </row>
    <row r="20" spans="1:17" ht="13.5" thickBot="1" x14ac:dyDescent="0.25">
      <c r="A20" s="380">
        <v>7</v>
      </c>
      <c r="B20" s="133">
        <v>0</v>
      </c>
      <c r="C20" s="371"/>
      <c r="D20" s="134">
        <v>0</v>
      </c>
      <c r="E20" s="381"/>
      <c r="F20" s="382" t="s">
        <v>153</v>
      </c>
      <c r="G20" s="134">
        <v>0</v>
      </c>
      <c r="H20" s="441">
        <v>0</v>
      </c>
      <c r="I20" s="442">
        <v>0</v>
      </c>
      <c r="J20" s="427">
        <f t="shared" si="4"/>
        <v>0</v>
      </c>
      <c r="K20" s="453">
        <v>0</v>
      </c>
      <c r="L20" s="456">
        <v>0</v>
      </c>
      <c r="M20" s="452">
        <f t="shared" si="0"/>
        <v>0</v>
      </c>
      <c r="N20" s="368">
        <f>B20-D20-J20-M20</f>
        <v>0</v>
      </c>
    </row>
    <row r="21" spans="1:17" ht="13.5" thickBot="1" x14ac:dyDescent="0.25">
      <c r="A21" s="142" t="s">
        <v>154</v>
      </c>
      <c r="B21" s="137">
        <f>B18+B19+B20</f>
        <v>348403916</v>
      </c>
      <c r="C21" s="373"/>
      <c r="D21" s="138">
        <f>D18+D19+D20</f>
        <v>71189027</v>
      </c>
      <c r="E21" s="383"/>
      <c r="F21" s="375"/>
      <c r="G21" s="434">
        <f t="shared" ref="G21" si="5">G18+G19+G20</f>
        <v>1926471</v>
      </c>
      <c r="H21" s="435">
        <f>SUM(H18:H20)</f>
        <v>533979</v>
      </c>
      <c r="I21" s="436">
        <f>SUM(I18:I20)</f>
        <v>0</v>
      </c>
      <c r="J21" s="436">
        <f>SUM(J18:J20)</f>
        <v>2460450</v>
      </c>
      <c r="K21" s="137">
        <f>SUM(K18:K20)</f>
        <v>76270</v>
      </c>
      <c r="L21" s="137">
        <f>SUM(L18:L20)</f>
        <v>0</v>
      </c>
      <c r="M21" s="457">
        <f t="shared" si="0"/>
        <v>76270</v>
      </c>
      <c r="N21" s="139">
        <f t="shared" si="2"/>
        <v>274678169</v>
      </c>
    </row>
    <row r="22" spans="1:17" ht="15.75" thickBot="1" x14ac:dyDescent="0.3">
      <c r="A22" s="384" t="s">
        <v>155</v>
      </c>
      <c r="B22" s="385">
        <f>B17+B21</f>
        <v>400439907.89999998</v>
      </c>
      <c r="C22" s="386"/>
      <c r="D22" s="143">
        <f>D17+D21</f>
        <v>95207707</v>
      </c>
      <c r="E22" s="387"/>
      <c r="F22" s="388"/>
      <c r="G22" s="443">
        <f>G17+G21</f>
        <v>2799292.45</v>
      </c>
      <c r="H22" s="444">
        <f>H17+H21</f>
        <v>2169958.92</v>
      </c>
      <c r="I22" s="445">
        <f>I17+I21</f>
        <v>0</v>
      </c>
      <c r="J22" s="446">
        <f>J17+J21</f>
        <v>4969251.37</v>
      </c>
      <c r="K22" s="419">
        <f t="shared" ref="K22:M22" si="6">K17+K21</f>
        <v>76270</v>
      </c>
      <c r="L22" s="458">
        <f t="shared" si="6"/>
        <v>0</v>
      </c>
      <c r="M22" s="458">
        <f t="shared" si="6"/>
        <v>76270</v>
      </c>
      <c r="N22" s="144">
        <f t="shared" si="2"/>
        <v>300186679.52999997</v>
      </c>
      <c r="Q22" s="781"/>
    </row>
    <row r="23" spans="1:17" x14ac:dyDescent="0.2">
      <c r="A23" s="145"/>
      <c r="B23" s="146"/>
      <c r="C23" s="146"/>
      <c r="D23" s="146"/>
      <c r="E23" s="145"/>
      <c r="F23" s="145"/>
      <c r="G23" s="146"/>
      <c r="H23" s="146"/>
      <c r="I23" s="146"/>
      <c r="J23" s="146"/>
      <c r="K23" s="146"/>
      <c r="L23" s="146"/>
      <c r="M23" s="146"/>
      <c r="N23" s="147"/>
    </row>
    <row r="24" spans="1:17" x14ac:dyDescent="0.2">
      <c r="A24" s="145"/>
      <c r="B24" s="145"/>
      <c r="C24" s="145"/>
      <c r="D24" s="145"/>
      <c r="E24" s="145"/>
      <c r="F24" s="145"/>
      <c r="G24" s="145"/>
      <c r="H24" s="146"/>
      <c r="I24" s="146"/>
      <c r="J24" s="146"/>
      <c r="K24" s="146"/>
      <c r="L24" s="146"/>
      <c r="M24" s="146"/>
      <c r="N24" s="147"/>
    </row>
    <row r="25" spans="1:17" ht="26.25" thickBot="1" x14ac:dyDescent="0.4">
      <c r="A25" s="81" t="s">
        <v>156</v>
      </c>
      <c r="L25" s="92" t="s">
        <v>137</v>
      </c>
    </row>
    <row r="26" spans="1:17" ht="15.75" customHeight="1" thickBot="1" x14ac:dyDescent="0.3">
      <c r="A26" s="116"/>
      <c r="E26" s="1126" t="s">
        <v>142</v>
      </c>
      <c r="F26" s="1081"/>
      <c r="G26" s="1082"/>
      <c r="H26" s="1127" t="s">
        <v>143</v>
      </c>
      <c r="I26" s="1078"/>
      <c r="J26" s="1079"/>
      <c r="K26" s="1128" t="s">
        <v>141</v>
      </c>
      <c r="L26" s="1048"/>
    </row>
    <row r="27" spans="1:17" ht="39" thickBot="1" x14ac:dyDescent="0.25">
      <c r="A27" s="148" t="s">
        <v>157</v>
      </c>
      <c r="B27" s="149" t="s">
        <v>158</v>
      </c>
      <c r="C27" s="150" t="s">
        <v>159</v>
      </c>
      <c r="D27" s="151" t="s">
        <v>140</v>
      </c>
      <c r="E27" s="389" t="s">
        <v>160</v>
      </c>
      <c r="F27" s="365" t="s">
        <v>161</v>
      </c>
      <c r="G27" s="738" t="s">
        <v>497</v>
      </c>
      <c r="H27" s="390" t="s">
        <v>150</v>
      </c>
      <c r="I27" s="364" t="s">
        <v>148</v>
      </c>
      <c r="J27" s="737" t="s">
        <v>499</v>
      </c>
      <c r="K27" s="1129"/>
      <c r="L27" s="1130"/>
      <c r="N27" s="152"/>
    </row>
    <row r="28" spans="1:17" x14ac:dyDescent="0.2">
      <c r="A28" s="123">
        <v>1</v>
      </c>
      <c r="B28" s="391">
        <v>10</v>
      </c>
      <c r="C28" s="392">
        <v>0</v>
      </c>
      <c r="D28" s="393">
        <v>0</v>
      </c>
      <c r="E28" s="459">
        <v>0</v>
      </c>
      <c r="F28" s="460">
        <v>0</v>
      </c>
      <c r="G28" s="461">
        <v>0</v>
      </c>
      <c r="H28" s="424">
        <v>0</v>
      </c>
      <c r="I28" s="462">
        <v>0</v>
      </c>
      <c r="J28" s="461">
        <v>0</v>
      </c>
      <c r="K28" s="1113">
        <f>C28-D28-G28-J28</f>
        <v>0</v>
      </c>
      <c r="L28" s="1114"/>
    </row>
    <row r="29" spans="1:17" x14ac:dyDescent="0.2">
      <c r="A29" s="127">
        <v>2</v>
      </c>
      <c r="B29" s="394">
        <v>10</v>
      </c>
      <c r="C29" s="395">
        <v>0</v>
      </c>
      <c r="D29" s="396">
        <v>0</v>
      </c>
      <c r="E29" s="463">
        <v>0</v>
      </c>
      <c r="F29" s="464">
        <v>0</v>
      </c>
      <c r="G29" s="461">
        <f t="shared" ref="G29:G34" si="7">E29+F29</f>
        <v>0</v>
      </c>
      <c r="H29" s="428">
        <v>0</v>
      </c>
      <c r="I29" s="465">
        <v>0</v>
      </c>
      <c r="J29" s="461">
        <f t="shared" ref="J29:J34" si="8">H29+I29</f>
        <v>0</v>
      </c>
      <c r="K29" s="1113">
        <f t="shared" ref="K29:K34" si="9">C29-D29-G29-J29</f>
        <v>0</v>
      </c>
      <c r="L29" s="1114"/>
    </row>
    <row r="30" spans="1:17" x14ac:dyDescent="0.2">
      <c r="A30" s="127">
        <v>3</v>
      </c>
      <c r="B30" s="394">
        <v>15</v>
      </c>
      <c r="C30" s="395">
        <v>0</v>
      </c>
      <c r="D30" s="396">
        <v>0</v>
      </c>
      <c r="E30" s="463">
        <v>0</v>
      </c>
      <c r="F30" s="464">
        <v>0</v>
      </c>
      <c r="G30" s="461">
        <v>0</v>
      </c>
      <c r="H30" s="428">
        <v>0</v>
      </c>
      <c r="I30" s="465">
        <v>0</v>
      </c>
      <c r="J30" s="461">
        <f t="shared" si="8"/>
        <v>0</v>
      </c>
      <c r="K30" s="1113">
        <f t="shared" si="9"/>
        <v>0</v>
      </c>
      <c r="L30" s="1114"/>
    </row>
    <row r="31" spans="1:17" x14ac:dyDescent="0.2">
      <c r="A31" s="127">
        <v>4</v>
      </c>
      <c r="B31" s="394">
        <v>20</v>
      </c>
      <c r="C31" s="395">
        <v>0</v>
      </c>
      <c r="D31" s="396">
        <v>0</v>
      </c>
      <c r="E31" s="463">
        <v>0</v>
      </c>
      <c r="F31" s="464">
        <v>0</v>
      </c>
      <c r="G31" s="461">
        <v>0</v>
      </c>
      <c r="H31" s="428">
        <v>0</v>
      </c>
      <c r="I31" s="465">
        <v>0</v>
      </c>
      <c r="J31" s="461">
        <f t="shared" si="8"/>
        <v>0</v>
      </c>
      <c r="K31" s="1113">
        <f t="shared" si="9"/>
        <v>0</v>
      </c>
      <c r="L31" s="1114"/>
    </row>
    <row r="32" spans="1:17" x14ac:dyDescent="0.2">
      <c r="A32" s="127">
        <v>5</v>
      </c>
      <c r="B32" s="394">
        <v>30</v>
      </c>
      <c r="C32" s="395">
        <v>0</v>
      </c>
      <c r="D32" s="396">
        <v>0</v>
      </c>
      <c r="E32" s="463">
        <v>0</v>
      </c>
      <c r="F32" s="464">
        <v>0</v>
      </c>
      <c r="G32" s="461">
        <f t="shared" si="7"/>
        <v>0</v>
      </c>
      <c r="H32" s="428">
        <v>0</v>
      </c>
      <c r="I32" s="465">
        <v>0</v>
      </c>
      <c r="J32" s="461">
        <f t="shared" si="8"/>
        <v>0</v>
      </c>
      <c r="K32" s="1113">
        <f t="shared" si="9"/>
        <v>0</v>
      </c>
      <c r="L32" s="1114"/>
    </row>
    <row r="33" spans="1:17" x14ac:dyDescent="0.2">
      <c r="A33" s="127">
        <v>6</v>
      </c>
      <c r="B33" s="394">
        <v>50</v>
      </c>
      <c r="C33" s="395">
        <v>0</v>
      </c>
      <c r="D33" s="396">
        <v>0</v>
      </c>
      <c r="E33" s="463">
        <v>0</v>
      </c>
      <c r="F33" s="464">
        <v>0</v>
      </c>
      <c r="G33" s="461">
        <f t="shared" si="7"/>
        <v>0</v>
      </c>
      <c r="H33" s="428">
        <v>0</v>
      </c>
      <c r="I33" s="465">
        <v>0</v>
      </c>
      <c r="J33" s="461">
        <f t="shared" si="8"/>
        <v>0</v>
      </c>
      <c r="K33" s="1113">
        <f t="shared" si="9"/>
        <v>0</v>
      </c>
      <c r="L33" s="1114"/>
    </row>
    <row r="34" spans="1:17" ht="13.5" thickBot="1" x14ac:dyDescent="0.25">
      <c r="A34" s="132">
        <v>7</v>
      </c>
      <c r="B34" s="397">
        <v>150</v>
      </c>
      <c r="C34" s="398">
        <v>0</v>
      </c>
      <c r="D34" s="399">
        <v>0</v>
      </c>
      <c r="E34" s="466">
        <v>0</v>
      </c>
      <c r="F34" s="467">
        <v>0</v>
      </c>
      <c r="G34" s="461">
        <f t="shared" si="7"/>
        <v>0</v>
      </c>
      <c r="H34" s="431">
        <v>0</v>
      </c>
      <c r="I34" s="468">
        <v>0</v>
      </c>
      <c r="J34" s="461">
        <f t="shared" si="8"/>
        <v>0</v>
      </c>
      <c r="K34" s="1113">
        <f t="shared" si="9"/>
        <v>0</v>
      </c>
      <c r="L34" s="1114"/>
    </row>
    <row r="35" spans="1:17" ht="15.75" thickBot="1" x14ac:dyDescent="0.3">
      <c r="A35" s="400" t="s">
        <v>162</v>
      </c>
      <c r="B35" s="401"/>
      <c r="C35" s="402">
        <f t="shared" ref="C35:J35" si="10">SUM(C28:C34)</f>
        <v>0</v>
      </c>
      <c r="D35" s="403">
        <f t="shared" si="10"/>
        <v>0</v>
      </c>
      <c r="E35" s="469">
        <f t="shared" si="10"/>
        <v>0</v>
      </c>
      <c r="F35" s="470">
        <f t="shared" si="10"/>
        <v>0</v>
      </c>
      <c r="G35" s="471">
        <f t="shared" si="10"/>
        <v>0</v>
      </c>
      <c r="H35" s="472">
        <f t="shared" si="10"/>
        <v>0</v>
      </c>
      <c r="I35" s="470">
        <f t="shared" si="10"/>
        <v>0</v>
      </c>
      <c r="J35" s="470">
        <f t="shared" si="10"/>
        <v>0</v>
      </c>
      <c r="K35" s="1147">
        <f>SUM(K28:L34)</f>
        <v>0</v>
      </c>
      <c r="L35" s="1148"/>
      <c r="M35" s="354"/>
      <c r="N35" s="354"/>
    </row>
    <row r="36" spans="1:17" x14ac:dyDescent="0.2">
      <c r="A36" s="116"/>
      <c r="J36" s="92" t="s">
        <v>137</v>
      </c>
    </row>
    <row r="37" spans="1:17" ht="33.75" customHeight="1" x14ac:dyDescent="0.25">
      <c r="A37" s="1139" t="s">
        <v>163</v>
      </c>
      <c r="B37" s="1140"/>
      <c r="C37" s="1141" t="s">
        <v>164</v>
      </c>
      <c r="D37" s="1142"/>
      <c r="E37" s="1143" t="s">
        <v>308</v>
      </c>
      <c r="F37" s="1144"/>
      <c r="G37" s="1143" t="s">
        <v>75</v>
      </c>
      <c r="H37" s="1144"/>
      <c r="I37" s="1149" t="s">
        <v>304</v>
      </c>
      <c r="J37" s="1149" t="s">
        <v>461</v>
      </c>
      <c r="K37" s="1151"/>
      <c r="N37" s="781"/>
    </row>
    <row r="38" spans="1:17" ht="30" customHeight="1" x14ac:dyDescent="0.2">
      <c r="A38" s="546"/>
      <c r="B38" s="547"/>
      <c r="C38" s="110" t="s">
        <v>165</v>
      </c>
      <c r="D38" s="110" t="s">
        <v>166</v>
      </c>
      <c r="E38" s="1145"/>
      <c r="F38" s="1146"/>
      <c r="G38" s="1145"/>
      <c r="H38" s="1146"/>
      <c r="I38" s="1150"/>
      <c r="J38" s="1150"/>
      <c r="K38" s="1152"/>
    </row>
    <row r="39" spans="1:17" ht="32.25" customHeight="1" thickBot="1" x14ac:dyDescent="0.3">
      <c r="A39" s="1133" t="s">
        <v>167</v>
      </c>
      <c r="B39" s="1134"/>
      <c r="C39" s="473">
        <f>G35+J22</f>
        <v>4969251.37</v>
      </c>
      <c r="D39" s="473">
        <f>J35+M22</f>
        <v>76270</v>
      </c>
      <c r="E39" s="1137">
        <f>H22+L22+F35+I35</f>
        <v>2169958.92</v>
      </c>
      <c r="F39" s="1138"/>
      <c r="G39" s="1135">
        <v>2802797</v>
      </c>
      <c r="H39" s="1136"/>
      <c r="I39" s="474">
        <f>IF(G39-G22&gt;0,G39-G22,0)</f>
        <v>3504.5499999998137</v>
      </c>
      <c r="J39" s="474">
        <f>IF(G22-G39&gt;0,G22-G39,0)</f>
        <v>0</v>
      </c>
      <c r="K39" s="515"/>
      <c r="L39" s="2"/>
      <c r="M39" s="2"/>
      <c r="N39" s="2"/>
      <c r="O39" s="2"/>
      <c r="P39" s="2"/>
      <c r="Q39" s="2"/>
    </row>
    <row r="40" spans="1:17" x14ac:dyDescent="0.2">
      <c r="A40" s="116"/>
      <c r="L40" s="404" t="s">
        <v>292</v>
      </c>
      <c r="M40" s="409"/>
      <c r="N40" s="111" t="s">
        <v>293</v>
      </c>
      <c r="O40" s="5"/>
    </row>
    <row r="41" spans="1:17" x14ac:dyDescent="0.2">
      <c r="A41" s="116"/>
      <c r="L41" s="405"/>
      <c r="M41" s="410"/>
      <c r="N41" s="111" t="s">
        <v>294</v>
      </c>
      <c r="O41" s="5"/>
    </row>
    <row r="42" spans="1:17" ht="11.25" customHeight="1" x14ac:dyDescent="0.2">
      <c r="A42" s="570" t="s">
        <v>111</v>
      </c>
      <c r="B42" s="792" t="s">
        <v>679</v>
      </c>
      <c r="C42" s="569" t="s">
        <v>321</v>
      </c>
      <c r="D42" s="522" t="str">
        <f>'Popis SÚ a nákl.účtů'!B165</f>
        <v>481 131 052/5904</v>
      </c>
      <c r="E42" s="569" t="s">
        <v>295</v>
      </c>
      <c r="F42" s="571">
        <f>'Popis SÚ a nákl.účtů'!B163</f>
        <v>45685</v>
      </c>
      <c r="G42" s="475"/>
      <c r="H42" s="407" t="s">
        <v>305</v>
      </c>
      <c r="I42" s="477"/>
      <c r="J42" s="54"/>
      <c r="L42" s="408"/>
      <c r="M42" s="111" t="s">
        <v>296</v>
      </c>
      <c r="N42" s="5"/>
      <c r="O42" s="5"/>
    </row>
    <row r="43" spans="1:17" ht="25.5" customHeight="1" x14ac:dyDescent="0.2">
      <c r="A43" s="570" t="s">
        <v>114</v>
      </c>
      <c r="B43" s="521" t="str">
        <f>'Popis SÚ a nákl.účtů'!B166</f>
        <v>Mgr. Hana Kubátová Ortová</v>
      </c>
      <c r="C43" s="521"/>
      <c r="D43" s="59"/>
      <c r="F43" s="406"/>
      <c r="G43" s="476"/>
      <c r="H43" s="407" t="s">
        <v>305</v>
      </c>
      <c r="I43" s="477"/>
      <c r="J43" s="54"/>
    </row>
    <row r="44" spans="1:17" x14ac:dyDescent="0.2">
      <c r="A44" s="91"/>
      <c r="K44" s="100"/>
    </row>
    <row r="45" spans="1:17" x14ac:dyDescent="0.2">
      <c r="K45" s="100"/>
    </row>
    <row r="46" spans="1:17" x14ac:dyDescent="0.2">
      <c r="D46" s="2"/>
      <c r="E46" s="92"/>
      <c r="F46" s="91"/>
      <c r="H46" s="92"/>
      <c r="I46" s="91"/>
      <c r="K46" s="100"/>
    </row>
    <row r="47" spans="1:17" x14ac:dyDescent="0.2">
      <c r="F47" s="91"/>
      <c r="K47" s="100"/>
    </row>
    <row r="48" spans="1:17" x14ac:dyDescent="0.2">
      <c r="A48" s="116"/>
    </row>
  </sheetData>
  <mergeCells count="25">
    <mergeCell ref="A39:B39"/>
    <mergeCell ref="G39:H39"/>
    <mergeCell ref="K34:L34"/>
    <mergeCell ref="K28:L28"/>
    <mergeCell ref="K30:L30"/>
    <mergeCell ref="E39:F39"/>
    <mergeCell ref="A37:B37"/>
    <mergeCell ref="C37:D37"/>
    <mergeCell ref="K29:L29"/>
    <mergeCell ref="K31:L31"/>
    <mergeCell ref="K32:L32"/>
    <mergeCell ref="E37:F38"/>
    <mergeCell ref="K35:L35"/>
    <mergeCell ref="G37:H38"/>
    <mergeCell ref="I37:I38"/>
    <mergeCell ref="J37:K38"/>
    <mergeCell ref="K33:L33"/>
    <mergeCell ref="A7:A9"/>
    <mergeCell ref="B7:C8"/>
    <mergeCell ref="D7:D9"/>
    <mergeCell ref="C3:N3"/>
    <mergeCell ref="E26:G26"/>
    <mergeCell ref="H26:J26"/>
    <mergeCell ref="K26:L27"/>
    <mergeCell ref="N7:N9"/>
  </mergeCells>
  <pageMargins left="0.25" right="0.25" top="0.75" bottom="0.75" header="0.3" footer="0.3"/>
  <pageSetup paperSize="9" scale="61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G31"/>
  <sheetViews>
    <sheetView topLeftCell="A4" zoomScaleNormal="100" workbookViewId="0">
      <selection activeCell="L8" sqref="L8"/>
    </sheetView>
  </sheetViews>
  <sheetFormatPr defaultColWidth="9.140625" defaultRowHeight="12.75" x14ac:dyDescent="0.2"/>
  <cols>
    <col min="1" max="1" width="3.42578125" style="272" customWidth="1"/>
    <col min="2" max="2" width="38.42578125" style="272" customWidth="1"/>
    <col min="3" max="7" width="20.7109375" style="272" customWidth="1"/>
    <col min="8" max="8" width="15.140625" style="272" customWidth="1"/>
    <col min="9" max="9" width="18" style="272" customWidth="1"/>
    <col min="10" max="16384" width="9.140625" style="272"/>
  </cols>
  <sheetData>
    <row r="1" spans="2:7" ht="20.25" customHeight="1" x14ac:dyDescent="0.25">
      <c r="B1" s="548" t="s">
        <v>336</v>
      </c>
      <c r="G1" s="698" t="str">
        <f>Transfery!K1</f>
        <v>číslo org.: 1437</v>
      </c>
    </row>
    <row r="2" spans="2:7" ht="30.75" customHeight="1" x14ac:dyDescent="0.2">
      <c r="B2" s="1153" t="str">
        <f>Transfery!D2</f>
        <v>Střední zdravotnická škola  a Střední odborná škola, Česká Lípa, příspěvková organizace</v>
      </c>
      <c r="C2" s="1153"/>
      <c r="D2" s="1153"/>
      <c r="E2" s="1153"/>
      <c r="F2" s="1153"/>
      <c r="G2" s="1153"/>
    </row>
    <row r="4" spans="2:7" ht="20.25" x14ac:dyDescent="0.3">
      <c r="B4" s="733" t="s">
        <v>749</v>
      </c>
    </row>
    <row r="5" spans="2:7" ht="18" x14ac:dyDescent="0.25">
      <c r="B5" s="734" t="s">
        <v>424</v>
      </c>
      <c r="E5" s="666"/>
    </row>
    <row r="6" spans="2:7" ht="18.75" thickBot="1" x14ac:dyDescent="0.3">
      <c r="B6" s="734"/>
      <c r="E6" s="666"/>
    </row>
    <row r="7" spans="2:7" ht="39" thickBot="1" x14ac:dyDescent="0.25">
      <c r="B7" s="672" t="s">
        <v>543</v>
      </c>
      <c r="C7" s="673" t="s">
        <v>547</v>
      </c>
      <c r="D7" s="673" t="s">
        <v>544</v>
      </c>
      <c r="E7" s="673" t="s">
        <v>545</v>
      </c>
      <c r="F7" s="673" t="s">
        <v>549</v>
      </c>
      <c r="G7" s="761" t="s">
        <v>546</v>
      </c>
    </row>
    <row r="8" spans="2:7" ht="26.1" customHeight="1" x14ac:dyDescent="0.2">
      <c r="B8" s="1011" t="s">
        <v>744</v>
      </c>
      <c r="C8" s="762">
        <v>56265</v>
      </c>
      <c r="D8" s="771" t="s">
        <v>63</v>
      </c>
      <c r="E8" s="771" t="s">
        <v>63</v>
      </c>
      <c r="F8" s="1013">
        <v>2021</v>
      </c>
      <c r="G8" s="674">
        <v>56265</v>
      </c>
    </row>
    <row r="9" spans="2:7" s="1005" customFormat="1" ht="26.1" customHeight="1" x14ac:dyDescent="0.2">
      <c r="B9" s="1012" t="s">
        <v>744</v>
      </c>
      <c r="C9" s="577">
        <v>2420</v>
      </c>
      <c r="D9" s="772" t="s">
        <v>63</v>
      </c>
      <c r="E9" s="772" t="s">
        <v>63</v>
      </c>
      <c r="F9" s="1014">
        <v>2022</v>
      </c>
      <c r="G9" s="778">
        <v>2420</v>
      </c>
    </row>
    <row r="10" spans="2:7" s="1005" customFormat="1" ht="26.1" customHeight="1" x14ac:dyDescent="0.2">
      <c r="B10" s="1012" t="s">
        <v>745</v>
      </c>
      <c r="C10" s="577">
        <v>471900</v>
      </c>
      <c r="D10" s="772" t="s">
        <v>63</v>
      </c>
      <c r="E10" s="772" t="s">
        <v>63</v>
      </c>
      <c r="F10" s="1014">
        <v>2022</v>
      </c>
      <c r="G10" s="778">
        <v>471900</v>
      </c>
    </row>
    <row r="11" spans="2:7" s="1005" customFormat="1" ht="26.1" customHeight="1" x14ac:dyDescent="0.2">
      <c r="B11" s="1012" t="s">
        <v>746</v>
      </c>
      <c r="C11" s="577">
        <v>29040</v>
      </c>
      <c r="D11" s="772" t="s">
        <v>63</v>
      </c>
      <c r="E11" s="772" t="s">
        <v>63</v>
      </c>
      <c r="F11" s="1014">
        <v>2017</v>
      </c>
      <c r="G11" s="778">
        <v>29040</v>
      </c>
    </row>
    <row r="12" spans="2:7" s="1005" customFormat="1" ht="26.1" customHeight="1" x14ac:dyDescent="0.2">
      <c r="B12" s="1012" t="s">
        <v>746</v>
      </c>
      <c r="C12" s="577">
        <v>341220</v>
      </c>
      <c r="D12" s="772" t="s">
        <v>63</v>
      </c>
      <c r="E12" s="772" t="s">
        <v>63</v>
      </c>
      <c r="F12" s="1014">
        <v>2017</v>
      </c>
      <c r="G12" s="778">
        <v>341220</v>
      </c>
    </row>
    <row r="13" spans="2:7" s="1005" customFormat="1" ht="26.1" customHeight="1" x14ac:dyDescent="0.2">
      <c r="B13" s="1012" t="s">
        <v>746</v>
      </c>
      <c r="C13" s="577">
        <v>601370</v>
      </c>
      <c r="D13" s="772" t="s">
        <v>63</v>
      </c>
      <c r="E13" s="772" t="s">
        <v>63</v>
      </c>
      <c r="F13" s="1014">
        <v>2016</v>
      </c>
      <c r="G13" s="778">
        <v>601370</v>
      </c>
    </row>
    <row r="14" spans="2:7" s="852" customFormat="1" ht="42.75" customHeight="1" x14ac:dyDescent="0.2">
      <c r="B14" s="1016" t="s">
        <v>747</v>
      </c>
      <c r="C14" s="1017">
        <v>15000</v>
      </c>
      <c r="D14" s="1018" t="s">
        <v>63</v>
      </c>
      <c r="E14" s="1018" t="s">
        <v>63</v>
      </c>
      <c r="F14" s="1019">
        <v>2016</v>
      </c>
      <c r="G14" s="1020">
        <v>15000</v>
      </c>
    </row>
    <row r="15" spans="2:7" ht="12" customHeight="1" thickBot="1" x14ac:dyDescent="0.25">
      <c r="B15" s="749"/>
      <c r="C15" s="566"/>
      <c r="D15" s="773"/>
      <c r="E15" s="773"/>
      <c r="F15" s="1015"/>
      <c r="G15" s="676"/>
    </row>
    <row r="16" spans="2:7" ht="18" customHeight="1" x14ac:dyDescent="0.2">
      <c r="B16" s="770" t="s">
        <v>656</v>
      </c>
      <c r="C16" s="772" t="s">
        <v>63</v>
      </c>
      <c r="D16" s="577">
        <v>67248.990000000005</v>
      </c>
      <c r="E16" s="760">
        <v>67248.990000000005</v>
      </c>
      <c r="F16" s="1014">
        <v>2024</v>
      </c>
      <c r="G16" s="778">
        <v>67248.990000000005</v>
      </c>
    </row>
    <row r="17" spans="1:7" ht="18" customHeight="1" x14ac:dyDescent="0.2">
      <c r="B17" s="763" t="s">
        <v>657</v>
      </c>
      <c r="C17" s="774" t="s">
        <v>63</v>
      </c>
      <c r="D17" s="564">
        <v>120093</v>
      </c>
      <c r="E17" s="753">
        <v>120093</v>
      </c>
      <c r="F17" s="1014">
        <v>2024</v>
      </c>
      <c r="G17" s="675">
        <v>120093</v>
      </c>
    </row>
    <row r="18" spans="1:7" ht="18" customHeight="1" x14ac:dyDescent="0.2">
      <c r="B18" s="763" t="s">
        <v>658</v>
      </c>
      <c r="C18" s="774" t="s">
        <v>63</v>
      </c>
      <c r="D18" s="564">
        <v>174498</v>
      </c>
      <c r="E18" s="753">
        <v>174498</v>
      </c>
      <c r="F18" s="1014">
        <v>2024</v>
      </c>
      <c r="G18" s="675">
        <v>174498</v>
      </c>
    </row>
    <row r="19" spans="1:7" ht="18" customHeight="1" x14ac:dyDescent="0.2">
      <c r="B19" s="763" t="s">
        <v>659</v>
      </c>
      <c r="C19" s="774" t="s">
        <v>63</v>
      </c>
      <c r="D19" s="564">
        <v>97198</v>
      </c>
      <c r="E19" s="753">
        <v>97198</v>
      </c>
      <c r="F19" s="1014">
        <v>2024</v>
      </c>
      <c r="G19" s="675">
        <v>97198</v>
      </c>
    </row>
    <row r="20" spans="1:7" ht="18" customHeight="1" x14ac:dyDescent="0.2">
      <c r="B20" s="763" t="s">
        <v>660</v>
      </c>
      <c r="C20" s="774" t="s">
        <v>63</v>
      </c>
      <c r="D20" s="564">
        <v>598950</v>
      </c>
      <c r="E20" s="753">
        <v>598950</v>
      </c>
      <c r="F20" s="1014">
        <v>2024</v>
      </c>
      <c r="G20" s="675">
        <v>598950</v>
      </c>
    </row>
    <row r="21" spans="1:7" ht="18" customHeight="1" x14ac:dyDescent="0.2">
      <c r="B21" s="763" t="s">
        <v>748</v>
      </c>
      <c r="C21" s="774" t="s">
        <v>63</v>
      </c>
      <c r="D21" s="564">
        <v>193964</v>
      </c>
      <c r="E21" s="753">
        <v>193964</v>
      </c>
      <c r="F21" s="1014">
        <v>2024</v>
      </c>
      <c r="G21" s="675">
        <v>193964</v>
      </c>
    </row>
    <row r="22" spans="1:7" ht="18" customHeight="1" thickBot="1" x14ac:dyDescent="0.25">
      <c r="B22" s="749"/>
      <c r="C22" s="773" t="s">
        <v>63</v>
      </c>
      <c r="D22" s="566"/>
      <c r="E22" s="764"/>
      <c r="F22" s="765"/>
      <c r="G22" s="676"/>
    </row>
    <row r="23" spans="1:7" ht="18" customHeight="1" thickBot="1" x14ac:dyDescent="0.25">
      <c r="B23" s="758" t="s">
        <v>425</v>
      </c>
      <c r="C23" s="759">
        <f>SUM(C8:C15)</f>
        <v>1517215</v>
      </c>
      <c r="D23" s="759">
        <f>SUM(D16:D22)</f>
        <v>1251951.99</v>
      </c>
      <c r="E23" s="759">
        <f>SUM(E16:E22)</f>
        <v>1251951.99</v>
      </c>
      <c r="F23" s="554" t="s">
        <v>63</v>
      </c>
      <c r="G23" s="779">
        <f>SUM(G16:G22)</f>
        <v>1251951.99</v>
      </c>
    </row>
    <row r="24" spans="1:7" ht="13.5" thickBot="1" x14ac:dyDescent="0.25">
      <c r="B24" s="766"/>
      <c r="C24" s="767"/>
      <c r="D24" s="767"/>
      <c r="E24" s="767"/>
      <c r="F24" s="768"/>
      <c r="G24" s="769"/>
    </row>
    <row r="25" spans="1:7" s="852" customFormat="1" ht="39" thickBot="1" x14ac:dyDescent="0.25">
      <c r="B25" s="775" t="s">
        <v>750</v>
      </c>
      <c r="C25" s="927">
        <f>C23+D23-E23</f>
        <v>1517215.0000000002</v>
      </c>
      <c r="D25" s="928"/>
      <c r="E25" s="776" t="s">
        <v>548</v>
      </c>
      <c r="F25" s="929">
        <f>G23-'Popis SÚ a nákl.účtů'!B125+'Popis SÚ a nákl.účtů'!B126</f>
        <v>0</v>
      </c>
      <c r="G25" s="777" t="s">
        <v>426</v>
      </c>
    </row>
    <row r="26" spans="1:7" ht="23.45" customHeight="1" x14ac:dyDescent="0.3">
      <c r="B26" s="670"/>
      <c r="E26" s="666"/>
    </row>
    <row r="27" spans="1:7" ht="18" customHeight="1" x14ac:dyDescent="0.2">
      <c r="C27" s="666"/>
    </row>
    <row r="28" spans="1:7" ht="19.5" customHeight="1" x14ac:dyDescent="0.2">
      <c r="A28" s="92"/>
      <c r="B28" s="92" t="s">
        <v>218</v>
      </c>
      <c r="C28" s="703">
        <f>'Popis SÚ a nákl.účtů'!B163</f>
        <v>45685</v>
      </c>
      <c r="D28"/>
    </row>
    <row r="29" spans="1:7" ht="19.5" customHeight="1" x14ac:dyDescent="0.2">
      <c r="A29" s="92"/>
      <c r="B29" s="92" t="s">
        <v>111</v>
      </c>
      <c r="C29" s="793" t="s">
        <v>679</v>
      </c>
      <c r="D29" s="92"/>
      <c r="E29" s="92" t="s">
        <v>106</v>
      </c>
    </row>
    <row r="30" spans="1:7" ht="19.5" customHeight="1" x14ac:dyDescent="0.2">
      <c r="A30" s="92"/>
      <c r="B30" s="92"/>
      <c r="C30" s="702"/>
      <c r="D30"/>
      <c r="E30" s="782"/>
    </row>
    <row r="31" spans="1:7" ht="19.5" customHeight="1" x14ac:dyDescent="0.2">
      <c r="A31" s="92"/>
      <c r="B31" s="92" t="s">
        <v>114</v>
      </c>
      <c r="C31" s="702" t="str">
        <f>'Popis SÚ a nákl.účtů'!B166</f>
        <v>Mgr. Hana Kubátová Ortová</v>
      </c>
      <c r="D31" s="92"/>
      <c r="E31" s="92" t="s">
        <v>106</v>
      </c>
    </row>
  </sheetData>
  <mergeCells count="1">
    <mergeCell ref="B2:G2"/>
  </mergeCells>
  <pageMargins left="0.25" right="0.25" top="0.75" bottom="0.75" header="0.3" footer="0.3"/>
  <pageSetup paperSize="9" scale="7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H59"/>
  <sheetViews>
    <sheetView zoomScaleNormal="100" workbookViewId="0">
      <selection activeCell="B29" sqref="B29"/>
    </sheetView>
  </sheetViews>
  <sheetFormatPr defaultColWidth="9.140625" defaultRowHeight="12.75" x14ac:dyDescent="0.2"/>
  <cols>
    <col min="1" max="1" width="27.85546875" style="272" customWidth="1"/>
    <col min="2" max="2" width="19.85546875" style="272" customWidth="1"/>
    <col min="3" max="3" width="14.28515625" style="272" customWidth="1"/>
    <col min="4" max="4" width="20.140625" style="272" customWidth="1"/>
    <col min="5" max="8" width="18.7109375" style="272" customWidth="1"/>
    <col min="9" max="16384" width="9.140625" style="272"/>
  </cols>
  <sheetData>
    <row r="1" spans="1:8" ht="18" x14ac:dyDescent="0.25">
      <c r="A1" s="552" t="s">
        <v>337</v>
      </c>
      <c r="D1" s="540"/>
      <c r="E1" s="550" t="s">
        <v>71</v>
      </c>
      <c r="G1" s="699" t="str">
        <f>'Popis SÚ a nákl.účtů'!D2</f>
        <v>číslo org.: 1437</v>
      </c>
    </row>
    <row r="2" spans="1:8" ht="38.25" customHeight="1" x14ac:dyDescent="0.2">
      <c r="A2" s="1168" t="str">
        <f>Transfery!D2</f>
        <v>Střední zdravotnická škola  a Střední odborná škola, Česká Lípa, příspěvková organizace</v>
      </c>
      <c r="B2" s="1153"/>
      <c r="C2" s="1153"/>
      <c r="D2" s="1153"/>
      <c r="E2" s="1153"/>
    </row>
    <row r="3" spans="1:8" ht="26.25" x14ac:dyDescent="0.4">
      <c r="A3" s="733" t="s">
        <v>501</v>
      </c>
      <c r="B3" s="669"/>
      <c r="C3" s="669"/>
      <c r="D3" s="669"/>
      <c r="E3" s="669"/>
    </row>
    <row r="4" spans="1:8" ht="13.5" thickBot="1" x14ac:dyDescent="0.25">
      <c r="A4" s="1169"/>
      <c r="B4" s="1169"/>
      <c r="C4" s="1169"/>
      <c r="D4" s="1169"/>
      <c r="E4" s="1169"/>
    </row>
    <row r="5" spans="1:8" ht="26.25" customHeight="1" thickBot="1" x14ac:dyDescent="0.25">
      <c r="A5" s="677" t="s">
        <v>432</v>
      </c>
      <c r="B5" s="1170" t="s">
        <v>340</v>
      </c>
      <c r="C5" s="1172" t="s">
        <v>433</v>
      </c>
      <c r="D5" s="664"/>
      <c r="E5" s="664"/>
    </row>
    <row r="6" spans="1:8" ht="27" customHeight="1" thickBot="1" x14ac:dyDescent="0.25">
      <c r="A6" s="685" t="s">
        <v>434</v>
      </c>
      <c r="B6" s="1171"/>
      <c r="C6" s="1173"/>
      <c r="D6" s="664"/>
      <c r="E6" s="664"/>
    </row>
    <row r="7" spans="1:8" ht="18" customHeight="1" x14ac:dyDescent="0.2">
      <c r="A7" s="671"/>
      <c r="B7" s="694"/>
      <c r="C7" s="695"/>
      <c r="D7" s="664"/>
      <c r="E7" s="664"/>
    </row>
    <row r="8" spans="1:8" ht="18" customHeight="1" x14ac:dyDescent="0.2">
      <c r="A8" s="542"/>
      <c r="B8" s="543"/>
      <c r="C8" s="696"/>
      <c r="D8" s="664"/>
      <c r="E8" s="664"/>
    </row>
    <row r="9" spans="1:8" ht="18" customHeight="1" x14ac:dyDescent="0.2">
      <c r="A9" s="542"/>
      <c r="B9" s="543"/>
      <c r="C9" s="696"/>
      <c r="D9" s="664"/>
      <c r="E9" s="664"/>
    </row>
    <row r="10" spans="1:8" ht="18" customHeight="1" thickBot="1" x14ac:dyDescent="0.25">
      <c r="A10" s="556"/>
      <c r="B10" s="544"/>
      <c r="C10" s="697"/>
      <c r="D10" s="664"/>
      <c r="E10" s="664"/>
    </row>
    <row r="11" spans="1:8" ht="18" customHeight="1" thickBot="1" x14ac:dyDescent="0.25">
      <c r="A11" s="664"/>
      <c r="B11" s="664"/>
      <c r="C11" s="664"/>
      <c r="D11" s="664"/>
      <c r="E11" s="664"/>
    </row>
    <row r="12" spans="1:8" ht="21.75" customHeight="1" thickBot="1" x14ac:dyDescent="0.25">
      <c r="A12" s="677" t="s">
        <v>435</v>
      </c>
      <c r="B12" s="1174" t="s">
        <v>437</v>
      </c>
      <c r="C12" s="1176" t="s">
        <v>438</v>
      </c>
      <c r="D12" s="1156" t="s">
        <v>436</v>
      </c>
      <c r="E12" s="1156" t="s">
        <v>439</v>
      </c>
      <c r="F12" s="1154" t="s">
        <v>502</v>
      </c>
      <c r="G12" s="1155"/>
      <c r="H12" s="1178" t="s">
        <v>503</v>
      </c>
    </row>
    <row r="13" spans="1:8" ht="28.5" customHeight="1" thickBot="1" x14ac:dyDescent="0.25">
      <c r="A13" s="727" t="s">
        <v>429</v>
      </c>
      <c r="B13" s="1175"/>
      <c r="C13" s="1177"/>
      <c r="D13" s="1159"/>
      <c r="E13" s="1159"/>
      <c r="F13" s="704" t="s">
        <v>463</v>
      </c>
      <c r="G13" s="704" t="s">
        <v>442</v>
      </c>
      <c r="H13" s="1179"/>
    </row>
    <row r="14" spans="1:8" s="852" customFormat="1" ht="43.5" customHeight="1" x14ac:dyDescent="0.2">
      <c r="A14" s="846" t="s">
        <v>684</v>
      </c>
      <c r="B14" s="847">
        <v>20000</v>
      </c>
      <c r="C14" s="854">
        <v>45322</v>
      </c>
      <c r="D14" s="853" t="s">
        <v>685</v>
      </c>
      <c r="E14" s="849"/>
      <c r="F14" s="855">
        <v>20000</v>
      </c>
      <c r="G14" s="850"/>
      <c r="H14" s="851"/>
    </row>
    <row r="15" spans="1:8" ht="18" customHeight="1" x14ac:dyDescent="0.2">
      <c r="A15" s="542"/>
      <c r="B15" s="543"/>
      <c r="C15" s="574"/>
      <c r="D15" s="686"/>
      <c r="E15" s="687"/>
      <c r="F15" s="688"/>
      <c r="G15" s="688"/>
      <c r="H15" s="689"/>
    </row>
    <row r="16" spans="1:8" ht="18" customHeight="1" x14ac:dyDescent="0.2">
      <c r="A16" s="542"/>
      <c r="B16" s="543"/>
      <c r="C16" s="574"/>
      <c r="D16" s="686"/>
      <c r="E16" s="687"/>
      <c r="F16" s="688"/>
      <c r="G16" s="688"/>
      <c r="H16" s="689"/>
    </row>
    <row r="17" spans="1:8" ht="18" customHeight="1" thickBot="1" x14ac:dyDescent="0.25">
      <c r="A17" s="556"/>
      <c r="B17" s="544"/>
      <c r="C17" s="575"/>
      <c r="D17" s="690"/>
      <c r="E17" s="691"/>
      <c r="F17" s="692"/>
      <c r="G17" s="692"/>
      <c r="H17" s="693"/>
    </row>
    <row r="18" spans="1:8" ht="18" customHeight="1" thickBot="1" x14ac:dyDescent="0.25">
      <c r="A18" s="664"/>
      <c r="B18" s="664"/>
      <c r="C18" s="664"/>
      <c r="D18" s="664"/>
      <c r="E18" s="664"/>
    </row>
    <row r="19" spans="1:8" ht="22.5" customHeight="1" thickBot="1" x14ac:dyDescent="0.25">
      <c r="A19" s="677" t="s">
        <v>440</v>
      </c>
      <c r="B19" s="1174" t="s">
        <v>437</v>
      </c>
      <c r="C19" s="1180" t="s">
        <v>438</v>
      </c>
      <c r="D19" s="1156" t="s">
        <v>436</v>
      </c>
      <c r="E19" s="1156" t="s">
        <v>441</v>
      </c>
      <c r="F19" s="1157"/>
      <c r="G19" s="1157"/>
      <c r="H19" s="1158"/>
    </row>
    <row r="20" spans="1:8" ht="13.5" thickBot="1" x14ac:dyDescent="0.25">
      <c r="A20" s="685" t="s">
        <v>429</v>
      </c>
      <c r="B20" s="1175"/>
      <c r="C20" s="1181"/>
      <c r="D20" s="1159"/>
      <c r="E20" s="1159"/>
      <c r="F20" s="1160"/>
      <c r="G20" s="1160"/>
      <c r="H20" s="1161"/>
    </row>
    <row r="21" spans="1:8" s="852" customFormat="1" ht="28.5" customHeight="1" x14ac:dyDescent="0.2">
      <c r="A21" s="856" t="s">
        <v>686</v>
      </c>
      <c r="B21" s="847">
        <v>294.95</v>
      </c>
      <c r="C21" s="848"/>
      <c r="D21" s="853" t="s">
        <v>688</v>
      </c>
      <c r="E21" s="1162" t="s">
        <v>690</v>
      </c>
      <c r="F21" s="1163"/>
      <c r="G21" s="1163"/>
      <c r="H21" s="1164"/>
    </row>
    <row r="22" spans="1:8" s="852" customFormat="1" ht="28.5" customHeight="1" x14ac:dyDescent="0.2">
      <c r="A22" s="857" t="s">
        <v>687</v>
      </c>
      <c r="B22" s="858">
        <v>1640.25</v>
      </c>
      <c r="C22" s="859"/>
      <c r="D22" s="860" t="s">
        <v>689</v>
      </c>
      <c r="E22" s="1165" t="s">
        <v>691</v>
      </c>
      <c r="F22" s="1166"/>
      <c r="G22" s="1166"/>
      <c r="H22" s="1167"/>
    </row>
    <row r="23" spans="1:8" x14ac:dyDescent="0.2">
      <c r="A23" s="664"/>
      <c r="B23" s="664"/>
      <c r="C23" s="664"/>
      <c r="D23" s="664"/>
      <c r="E23" s="664"/>
    </row>
    <row r="25" spans="1:8" ht="19.5" customHeight="1" x14ac:dyDescent="0.2">
      <c r="A25" s="92" t="s">
        <v>218</v>
      </c>
      <c r="B25" s="703">
        <f>'Popis SÚ a nákl.účtů'!B163</f>
        <v>45685</v>
      </c>
      <c r="C25" s="703"/>
      <c r="D25"/>
    </row>
    <row r="26" spans="1:8" ht="19.5" customHeight="1" x14ac:dyDescent="0.2">
      <c r="A26" s="92" t="s">
        <v>111</v>
      </c>
      <c r="B26" s="793" t="s">
        <v>679</v>
      </c>
      <c r="C26" s="793"/>
      <c r="D26" s="795" t="s">
        <v>106</v>
      </c>
      <c r="E26" s="652" t="s">
        <v>112</v>
      </c>
    </row>
    <row r="27" spans="1:8" ht="19.5" customHeight="1" x14ac:dyDescent="0.2">
      <c r="A27" s="92"/>
      <c r="B27" s="793"/>
      <c r="C27" s="793"/>
      <c r="D27" s="782"/>
      <c r="E27" s="782"/>
    </row>
    <row r="28" spans="1:8" ht="19.5" customHeight="1" x14ac:dyDescent="0.2">
      <c r="A28" s="92" t="s">
        <v>114</v>
      </c>
      <c r="B28" s="794" t="str">
        <f>'Popis SÚ a nákl.účtů'!B166</f>
        <v>Mgr. Hana Kubátová Ortová</v>
      </c>
      <c r="C28" s="794"/>
      <c r="D28" s="795" t="s">
        <v>106</v>
      </c>
      <c r="E28" s="652" t="s">
        <v>112</v>
      </c>
    </row>
    <row r="59" spans="1:5" x14ac:dyDescent="0.2">
      <c r="A59" s="540"/>
      <c r="B59" s="540"/>
      <c r="C59" s="540"/>
      <c r="D59" s="540"/>
      <c r="E59" s="540"/>
    </row>
  </sheetData>
  <mergeCells count="16">
    <mergeCell ref="F12:G12"/>
    <mergeCell ref="E19:H20"/>
    <mergeCell ref="E21:H21"/>
    <mergeCell ref="E22:H22"/>
    <mergeCell ref="A2:E2"/>
    <mergeCell ref="A4:E4"/>
    <mergeCell ref="B5:B6"/>
    <mergeCell ref="C5:C6"/>
    <mergeCell ref="B12:B13"/>
    <mergeCell ref="C12:C13"/>
    <mergeCell ref="D12:D13"/>
    <mergeCell ref="E12:E13"/>
    <mergeCell ref="H12:H13"/>
    <mergeCell ref="B19:B20"/>
    <mergeCell ref="C19:C20"/>
    <mergeCell ref="D19:D20"/>
  </mergeCells>
  <pageMargins left="0.39370078740157483" right="0.39370078740157483" top="0.39370078740157483" bottom="0.39370078740157483" header="0.51181102362204722" footer="0.51181102362204722"/>
  <pageSetup paperSize="9" scale="90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F51"/>
  <sheetViews>
    <sheetView topLeftCell="A25" zoomScaleNormal="100" workbookViewId="0">
      <selection activeCell="K10" sqref="K10"/>
    </sheetView>
  </sheetViews>
  <sheetFormatPr defaultColWidth="9.140625" defaultRowHeight="12.75" x14ac:dyDescent="0.2"/>
  <cols>
    <col min="1" max="1" width="24.7109375" style="272" customWidth="1"/>
    <col min="2" max="2" width="25.7109375" style="272" customWidth="1"/>
    <col min="3" max="3" width="69" style="272" customWidth="1"/>
    <col min="4" max="16384" width="9.140625" style="272"/>
  </cols>
  <sheetData>
    <row r="1" spans="1:6" ht="18" x14ac:dyDescent="0.25">
      <c r="A1" s="552" t="s">
        <v>358</v>
      </c>
      <c r="C1" s="698" t="str">
        <f>'Popis SÚ a nákl.účtů'!D2</f>
        <v>číslo org.: 1437</v>
      </c>
      <c r="D1" s="540"/>
    </row>
    <row r="2" spans="1:6" ht="32.25" customHeight="1" x14ac:dyDescent="0.2">
      <c r="A2" s="1168" t="str">
        <f>Transfery!D2</f>
        <v>Střední zdravotnická škola  a Střední odborná škola, Česká Lípa, příspěvková organizace</v>
      </c>
      <c r="B2" s="1153"/>
      <c r="C2" s="1153"/>
    </row>
    <row r="4" spans="1:6" ht="20.25" x14ac:dyDescent="0.3">
      <c r="A4" s="733" t="s">
        <v>504</v>
      </c>
      <c r="C4" s="541"/>
      <c r="D4" s="541"/>
      <c r="F4" s="541"/>
    </row>
    <row r="5" spans="1:6" ht="13.5" thickBot="1" x14ac:dyDescent="0.25"/>
    <row r="6" spans="1:6" s="852" customFormat="1" ht="39" customHeight="1" thickBot="1" x14ac:dyDescent="0.25">
      <c r="A6" s="677" t="s">
        <v>339</v>
      </c>
      <c r="B6" s="915" t="s">
        <v>340</v>
      </c>
      <c r="C6" s="993" t="s">
        <v>341</v>
      </c>
    </row>
    <row r="7" spans="1:6" ht="20.100000000000001" customHeight="1" thickBot="1" x14ac:dyDescent="0.25">
      <c r="A7" s="580" t="s">
        <v>342</v>
      </c>
      <c r="B7" s="680">
        <f>SUM(B8:B15)</f>
        <v>24157.039999999997</v>
      </c>
      <c r="C7" s="678"/>
    </row>
    <row r="8" spans="1:6" ht="18" customHeight="1" x14ac:dyDescent="0.2">
      <c r="A8" s="555" t="s">
        <v>343</v>
      </c>
      <c r="B8" s="579">
        <v>14300</v>
      </c>
      <c r="C8" s="574" t="s">
        <v>692</v>
      </c>
    </row>
    <row r="9" spans="1:6" s="844" customFormat="1" ht="18" customHeight="1" x14ac:dyDescent="0.2">
      <c r="A9" s="555"/>
      <c r="B9" s="579">
        <v>9395.92</v>
      </c>
      <c r="C9" s="574" t="s">
        <v>693</v>
      </c>
    </row>
    <row r="10" spans="1:6" s="844" customFormat="1" ht="18" customHeight="1" x14ac:dyDescent="0.2">
      <c r="A10" s="555"/>
      <c r="B10" s="579">
        <v>1952.42</v>
      </c>
      <c r="C10" s="574" t="s">
        <v>694</v>
      </c>
    </row>
    <row r="11" spans="1:6" s="844" customFormat="1" ht="18" customHeight="1" x14ac:dyDescent="0.2">
      <c r="A11" s="555"/>
      <c r="B11" s="579">
        <v>-1550.3</v>
      </c>
      <c r="C11" s="574" t="s">
        <v>695</v>
      </c>
    </row>
    <row r="12" spans="1:6" ht="18" customHeight="1" x14ac:dyDescent="0.2">
      <c r="A12" s="542" t="s">
        <v>344</v>
      </c>
      <c r="B12" s="543">
        <v>59</v>
      </c>
      <c r="C12" s="739" t="s">
        <v>696</v>
      </c>
    </row>
    <row r="13" spans="1:6" ht="18" customHeight="1" x14ac:dyDescent="0.2">
      <c r="A13" s="542" t="s">
        <v>345</v>
      </c>
      <c r="B13" s="543"/>
      <c r="C13" s="574"/>
    </row>
    <row r="14" spans="1:6" ht="18" customHeight="1" x14ac:dyDescent="0.2">
      <c r="A14" s="542" t="s">
        <v>346</v>
      </c>
      <c r="B14" s="543"/>
      <c r="C14" s="574"/>
    </row>
    <row r="15" spans="1:6" ht="18" customHeight="1" thickBot="1" x14ac:dyDescent="0.25">
      <c r="A15" s="556" t="s">
        <v>347</v>
      </c>
      <c r="B15" s="544"/>
      <c r="C15" s="575"/>
    </row>
    <row r="16" spans="1:6" ht="20.100000000000001" customHeight="1" thickBot="1" x14ac:dyDescent="0.25"/>
    <row r="17" spans="1:3" s="852" customFormat="1" ht="39.75" customHeight="1" thickBot="1" x14ac:dyDescent="0.25">
      <c r="A17" s="677" t="s">
        <v>348</v>
      </c>
      <c r="B17" s="915" t="s">
        <v>97</v>
      </c>
      <c r="C17" s="915" t="s">
        <v>349</v>
      </c>
    </row>
    <row r="18" spans="1:3" ht="39.75" customHeight="1" thickBot="1" x14ac:dyDescent="0.25">
      <c r="A18" s="576" t="s">
        <v>350</v>
      </c>
      <c r="B18" s="681">
        <f>SUM(B19:B30)</f>
        <v>14880</v>
      </c>
      <c r="C18" s="914"/>
    </row>
    <row r="19" spans="1:3" ht="18" customHeight="1" x14ac:dyDescent="0.2">
      <c r="A19" s="555" t="s">
        <v>343</v>
      </c>
      <c r="B19" s="577">
        <v>800</v>
      </c>
      <c r="C19" s="913" t="s">
        <v>697</v>
      </c>
    </row>
    <row r="20" spans="1:3" s="844" customFormat="1" ht="18" customHeight="1" x14ac:dyDescent="0.2">
      <c r="A20" s="557"/>
      <c r="B20" s="577">
        <v>3080</v>
      </c>
      <c r="C20" s="549" t="s">
        <v>698</v>
      </c>
    </row>
    <row r="21" spans="1:3" s="844" customFormat="1" ht="18" customHeight="1" x14ac:dyDescent="0.2">
      <c r="A21" s="557"/>
      <c r="B21" s="577">
        <v>6820</v>
      </c>
      <c r="C21" s="549" t="s">
        <v>699</v>
      </c>
    </row>
    <row r="22" spans="1:3" s="844" customFormat="1" ht="18" customHeight="1" x14ac:dyDescent="0.2">
      <c r="A22" s="557"/>
      <c r="B22" s="577">
        <v>1320</v>
      </c>
      <c r="C22" s="549" t="s">
        <v>700</v>
      </c>
    </row>
    <row r="23" spans="1:3" s="844" customFormat="1" ht="18" customHeight="1" x14ac:dyDescent="0.2">
      <c r="A23" s="557"/>
      <c r="B23" s="577">
        <v>660</v>
      </c>
      <c r="C23" s="549" t="s">
        <v>701</v>
      </c>
    </row>
    <row r="24" spans="1:3" ht="18" customHeight="1" x14ac:dyDescent="0.2">
      <c r="A24" s="542" t="s">
        <v>344</v>
      </c>
      <c r="B24" s="564"/>
      <c r="C24" s="549"/>
    </row>
    <row r="25" spans="1:3" ht="18" customHeight="1" x14ac:dyDescent="0.2">
      <c r="A25" s="542" t="s">
        <v>351</v>
      </c>
      <c r="B25" s="564"/>
      <c r="C25" s="549"/>
    </row>
    <row r="26" spans="1:3" ht="18" customHeight="1" x14ac:dyDescent="0.2">
      <c r="A26" s="542" t="s">
        <v>345</v>
      </c>
      <c r="B26" s="564"/>
      <c r="C26" s="549"/>
    </row>
    <row r="27" spans="1:3" ht="18" customHeight="1" x14ac:dyDescent="0.2">
      <c r="A27" s="542" t="s">
        <v>346</v>
      </c>
      <c r="B27" s="564"/>
      <c r="C27" s="549"/>
    </row>
    <row r="28" spans="1:3" ht="18" customHeight="1" x14ac:dyDescent="0.2">
      <c r="A28" s="542" t="s">
        <v>352</v>
      </c>
      <c r="B28" s="564"/>
      <c r="C28" s="549"/>
    </row>
    <row r="29" spans="1:3" ht="18" customHeight="1" x14ac:dyDescent="0.2">
      <c r="A29" s="542" t="s">
        <v>353</v>
      </c>
      <c r="B29" s="564"/>
      <c r="C29" s="549"/>
    </row>
    <row r="30" spans="1:3" ht="18" customHeight="1" thickBot="1" x14ac:dyDescent="0.25">
      <c r="A30" s="558" t="s">
        <v>354</v>
      </c>
      <c r="B30" s="565">
        <v>2200</v>
      </c>
      <c r="C30" s="922" t="s">
        <v>707</v>
      </c>
    </row>
    <row r="31" spans="1:3" ht="39" customHeight="1" thickBot="1" x14ac:dyDescent="0.25">
      <c r="A31" s="576" t="s">
        <v>355</v>
      </c>
      <c r="B31" s="681">
        <v>0</v>
      </c>
      <c r="C31" s="679"/>
    </row>
    <row r="32" spans="1:3" ht="18" customHeight="1" x14ac:dyDescent="0.2">
      <c r="A32" s="559" t="s">
        <v>356</v>
      </c>
      <c r="B32" s="578"/>
      <c r="C32" s="573"/>
    </row>
    <row r="33" spans="1:4" ht="18" customHeight="1" thickBot="1" x14ac:dyDescent="0.25">
      <c r="A33" s="556" t="s">
        <v>357</v>
      </c>
      <c r="B33" s="566"/>
      <c r="C33" s="572"/>
    </row>
    <row r="34" spans="1:4" ht="20.25" customHeight="1" x14ac:dyDescent="0.2">
      <c r="A34" s="560"/>
      <c r="B34" s="561"/>
      <c r="C34" s="560"/>
    </row>
    <row r="35" spans="1:4" ht="19.5" customHeight="1" x14ac:dyDescent="0.2">
      <c r="A35" s="272" t="s">
        <v>338</v>
      </c>
    </row>
    <row r="36" spans="1:4" ht="18" customHeight="1" x14ac:dyDescent="0.2">
      <c r="A36" s="553" t="s">
        <v>359</v>
      </c>
      <c r="B36" s="1182"/>
      <c r="C36" s="1183"/>
    </row>
    <row r="37" spans="1:4" ht="18" customHeight="1" x14ac:dyDescent="0.2">
      <c r="A37" s="553" t="s">
        <v>360</v>
      </c>
      <c r="B37" s="1182"/>
      <c r="C37" s="1183"/>
    </row>
    <row r="38" spans="1:4" ht="13.5" thickBot="1" x14ac:dyDescent="0.25">
      <c r="A38" s="551"/>
      <c r="B38" s="551"/>
      <c r="C38" s="562"/>
    </row>
    <row r="39" spans="1:4" ht="37.5" customHeight="1" thickBot="1" x14ac:dyDescent="0.25">
      <c r="A39" s="677" t="s">
        <v>427</v>
      </c>
      <c r="B39" s="1170" t="s">
        <v>340</v>
      </c>
      <c r="C39" s="1184" t="s">
        <v>428</v>
      </c>
    </row>
    <row r="40" spans="1:4" ht="18" customHeight="1" thickBot="1" x14ac:dyDescent="0.25">
      <c r="A40" s="684" t="s">
        <v>429</v>
      </c>
      <c r="B40" s="1171"/>
      <c r="C40" s="1185"/>
    </row>
    <row r="41" spans="1:4" ht="18" customHeight="1" x14ac:dyDescent="0.2">
      <c r="A41" s="682"/>
      <c r="B41" s="579"/>
      <c r="C41" s="683"/>
    </row>
    <row r="42" spans="1:4" ht="18" customHeight="1" x14ac:dyDescent="0.2">
      <c r="A42" s="542"/>
      <c r="B42" s="543"/>
      <c r="C42" s="574"/>
    </row>
    <row r="43" spans="1:4" ht="18" customHeight="1" x14ac:dyDescent="0.2">
      <c r="A43" s="542"/>
      <c r="B43" s="543"/>
      <c r="C43" s="574"/>
    </row>
    <row r="44" spans="1:4" ht="18" customHeight="1" thickBot="1" x14ac:dyDescent="0.25">
      <c r="A44" s="556"/>
      <c r="B44" s="544"/>
      <c r="C44" s="575"/>
    </row>
    <row r="45" spans="1:4" x14ac:dyDescent="0.2">
      <c r="A45" s="551"/>
      <c r="B45" s="551"/>
      <c r="C45" s="562"/>
    </row>
    <row r="48" spans="1:4" ht="19.5" customHeight="1" x14ac:dyDescent="0.2">
      <c r="A48" s="92" t="s">
        <v>218</v>
      </c>
      <c r="B48" s="703">
        <f>'Popis SÚ a nákl.účtů'!B163</f>
        <v>45685</v>
      </c>
      <c r="C48"/>
      <c r="D48"/>
    </row>
    <row r="49" spans="1:4" ht="19.5" customHeight="1" x14ac:dyDescent="0.2">
      <c r="A49" s="92" t="s">
        <v>111</v>
      </c>
      <c r="B49" s="793" t="s">
        <v>679</v>
      </c>
      <c r="C49" s="539" t="s">
        <v>361</v>
      </c>
      <c r="D49" s="91"/>
    </row>
    <row r="50" spans="1:4" ht="19.5" customHeight="1" x14ac:dyDescent="0.2">
      <c r="A50" s="92"/>
      <c r="B50" s="702"/>
      <c r="C50" s="116"/>
      <c r="D50"/>
    </row>
    <row r="51" spans="1:4" ht="19.5" customHeight="1" x14ac:dyDescent="0.2">
      <c r="A51" s="92" t="s">
        <v>114</v>
      </c>
      <c r="B51" s="701" t="str">
        <f>'Popis SÚ a nákl.účtů'!B166</f>
        <v>Mgr. Hana Kubátová Ortová</v>
      </c>
      <c r="C51" s="539" t="s">
        <v>362</v>
      </c>
      <c r="D51" s="91"/>
    </row>
  </sheetData>
  <mergeCells count="5">
    <mergeCell ref="A2:C2"/>
    <mergeCell ref="B36:C36"/>
    <mergeCell ref="B37:C37"/>
    <mergeCell ref="B39:B40"/>
    <mergeCell ref="C39:C40"/>
  </mergeCells>
  <pageMargins left="0.51181102362204722" right="0.51181102362204722" top="0.74803149606299213" bottom="0.74803149606299213" header="0.31496062992125984" footer="0.31496062992125984"/>
  <pageSetup paperSize="9" scale="69" fitToWidth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  <pageSetUpPr fitToPage="1"/>
  </sheetPr>
  <dimension ref="A1:L59"/>
  <sheetViews>
    <sheetView showGridLines="0" workbookViewId="0">
      <selection activeCell="A28" sqref="A28"/>
    </sheetView>
  </sheetViews>
  <sheetFormatPr defaultRowHeight="12.75" x14ac:dyDescent="0.2"/>
  <cols>
    <col min="1" max="1" width="52.140625" customWidth="1"/>
    <col min="2" max="2" width="8.42578125" customWidth="1"/>
    <col min="3" max="3" width="37.28515625" customWidth="1"/>
    <col min="4" max="4" width="13.7109375" customWidth="1"/>
    <col min="5" max="5" width="37" customWidth="1"/>
  </cols>
  <sheetData>
    <row r="1" spans="1:5" ht="24.75" customHeight="1" x14ac:dyDescent="0.4">
      <c r="A1" s="94" t="s">
        <v>505</v>
      </c>
      <c r="D1" s="92"/>
      <c r="E1" s="253" t="str">
        <f>'Popis SÚ a nákl.účtů'!D2</f>
        <v>číslo org.: 1437</v>
      </c>
    </row>
    <row r="2" spans="1:5" ht="33" customHeight="1" x14ac:dyDescent="0.25">
      <c r="A2" s="81" t="s">
        <v>81</v>
      </c>
      <c r="C2" s="1039" t="str">
        <f>'Popis SÚ a nákl.účtů'!C3</f>
        <v>Střední zdravotnická škola  a Střední odborná škola, Česká Lípa, příspěvková organizace</v>
      </c>
      <c r="D2" s="1187"/>
      <c r="E2" s="1187"/>
    </row>
    <row r="3" spans="1:5" ht="7.5" customHeight="1" x14ac:dyDescent="0.25">
      <c r="A3" s="81"/>
    </row>
    <row r="4" spans="1:5" ht="31.5" customHeight="1" x14ac:dyDescent="0.2">
      <c r="A4" s="1186" t="s">
        <v>506</v>
      </c>
      <c r="B4" s="1123"/>
      <c r="C4" s="1123"/>
      <c r="D4" s="1123"/>
      <c r="E4" s="1123"/>
    </row>
    <row r="5" spans="1:5" ht="12" customHeight="1" x14ac:dyDescent="0.25">
      <c r="A5" s="81"/>
    </row>
    <row r="6" spans="1:5" ht="17.100000000000001" customHeight="1" thickBot="1" x14ac:dyDescent="0.3">
      <c r="A6" s="96" t="s">
        <v>120</v>
      </c>
    </row>
    <row r="7" spans="1:5" ht="45.75" customHeight="1" thickBot="1" x14ac:dyDescent="0.25">
      <c r="A7" s="93" t="s">
        <v>122</v>
      </c>
      <c r="B7" s="718" t="s">
        <v>457</v>
      </c>
      <c r="C7" s="651" t="s">
        <v>507</v>
      </c>
    </row>
    <row r="8" spans="1:5" ht="15" customHeight="1" x14ac:dyDescent="0.2">
      <c r="A8" s="102" t="s">
        <v>116</v>
      </c>
      <c r="B8" s="918"/>
      <c r="C8" s="662" t="s">
        <v>206</v>
      </c>
    </row>
    <row r="9" spans="1:5" ht="15" customHeight="1" x14ac:dyDescent="0.2">
      <c r="A9" s="95" t="s">
        <v>117</v>
      </c>
      <c r="B9" s="919" t="s">
        <v>706</v>
      </c>
      <c r="C9" s="103" t="s">
        <v>121</v>
      </c>
    </row>
    <row r="10" spans="1:5" ht="15" customHeight="1" x14ac:dyDescent="0.2">
      <c r="A10" s="95" t="s">
        <v>118</v>
      </c>
      <c r="B10" s="919" t="s">
        <v>706</v>
      </c>
      <c r="C10" s="103" t="s">
        <v>121</v>
      </c>
    </row>
    <row r="11" spans="1:5" ht="15" customHeight="1" x14ac:dyDescent="0.2">
      <c r="A11" s="95" t="s">
        <v>119</v>
      </c>
      <c r="B11" s="919" t="s">
        <v>706</v>
      </c>
      <c r="C11" s="103" t="s">
        <v>126</v>
      </c>
    </row>
    <row r="12" spans="1:5" ht="15" customHeight="1" x14ac:dyDescent="0.2">
      <c r="A12" s="104" t="s">
        <v>115</v>
      </c>
      <c r="B12" s="920"/>
      <c r="C12" s="661" t="s">
        <v>206</v>
      </c>
    </row>
    <row r="13" spans="1:5" ht="15" customHeight="1" x14ac:dyDescent="0.2">
      <c r="A13" s="95" t="s">
        <v>124</v>
      </c>
      <c r="B13" s="919" t="s">
        <v>706</v>
      </c>
      <c r="C13" s="103" t="s">
        <v>126</v>
      </c>
    </row>
    <row r="14" spans="1:5" ht="15" customHeight="1" x14ac:dyDescent="0.2">
      <c r="A14" s="95" t="s">
        <v>125</v>
      </c>
      <c r="B14" s="919" t="s">
        <v>706</v>
      </c>
      <c r="C14" s="103" t="s">
        <v>126</v>
      </c>
    </row>
    <row r="15" spans="1:5" ht="15" customHeight="1" x14ac:dyDescent="0.2">
      <c r="A15" s="95" t="s">
        <v>399</v>
      </c>
      <c r="B15" s="919" t="s">
        <v>706</v>
      </c>
      <c r="C15" s="103" t="s">
        <v>126</v>
      </c>
    </row>
    <row r="16" spans="1:5" ht="15" customHeight="1" x14ac:dyDescent="0.2">
      <c r="A16" s="95" t="s">
        <v>400</v>
      </c>
      <c r="B16" s="919" t="s">
        <v>706</v>
      </c>
      <c r="C16" s="103" t="s">
        <v>126</v>
      </c>
    </row>
    <row r="17" spans="1:12" ht="15" customHeight="1" x14ac:dyDescent="0.2">
      <c r="A17" s="95" t="s">
        <v>401</v>
      </c>
      <c r="B17" s="919" t="s">
        <v>706</v>
      </c>
      <c r="C17" s="103" t="s">
        <v>126</v>
      </c>
    </row>
    <row r="18" spans="1:12" ht="15" customHeight="1" x14ac:dyDescent="0.2">
      <c r="A18" s="545" t="s">
        <v>430</v>
      </c>
      <c r="B18" s="919" t="s">
        <v>706</v>
      </c>
      <c r="C18" s="103" t="s">
        <v>126</v>
      </c>
    </row>
    <row r="19" spans="1:12" ht="15" customHeight="1" x14ac:dyDescent="0.2">
      <c r="A19" s="545" t="s">
        <v>431</v>
      </c>
      <c r="B19" s="919" t="s">
        <v>706</v>
      </c>
      <c r="C19" s="103" t="s">
        <v>126</v>
      </c>
    </row>
    <row r="20" spans="1:12" ht="15" customHeight="1" x14ac:dyDescent="0.2">
      <c r="A20" s="545" t="s">
        <v>448</v>
      </c>
      <c r="B20" s="919" t="s">
        <v>706</v>
      </c>
      <c r="C20" s="103" t="s">
        <v>126</v>
      </c>
    </row>
    <row r="21" spans="1:12" ht="15" customHeight="1" x14ac:dyDescent="0.2">
      <c r="A21" s="95" t="s">
        <v>402</v>
      </c>
      <c r="B21" s="919" t="s">
        <v>706</v>
      </c>
      <c r="C21" s="103" t="s">
        <v>126</v>
      </c>
    </row>
    <row r="22" spans="1:12" ht="15" customHeight="1" x14ac:dyDescent="0.2">
      <c r="A22" s="95" t="s">
        <v>403</v>
      </c>
      <c r="B22" s="919" t="s">
        <v>706</v>
      </c>
      <c r="C22" s="103" t="s">
        <v>126</v>
      </c>
    </row>
    <row r="23" spans="1:12" ht="15" customHeight="1" x14ac:dyDescent="0.2">
      <c r="A23" s="545" t="s">
        <v>420</v>
      </c>
      <c r="B23" s="919" t="s">
        <v>706</v>
      </c>
      <c r="C23" s="103" t="s">
        <v>126</v>
      </c>
    </row>
    <row r="24" spans="1:12" ht="15" customHeight="1" x14ac:dyDescent="0.2">
      <c r="A24" s="545" t="s">
        <v>421</v>
      </c>
      <c r="B24" s="919" t="s">
        <v>706</v>
      </c>
      <c r="C24" s="103" t="s">
        <v>126</v>
      </c>
    </row>
    <row r="25" spans="1:12" ht="15" customHeight="1" x14ac:dyDescent="0.2">
      <c r="A25" s="545" t="s">
        <v>422</v>
      </c>
      <c r="B25" s="919" t="s">
        <v>706</v>
      </c>
      <c r="C25" s="103" t="s">
        <v>126</v>
      </c>
      <c r="L25" s="91"/>
    </row>
    <row r="26" spans="1:12" ht="15" customHeight="1" x14ac:dyDescent="0.2">
      <c r="A26" s="545" t="s">
        <v>446</v>
      </c>
      <c r="B26" s="919" t="s">
        <v>706</v>
      </c>
      <c r="C26" s="660" t="s">
        <v>121</v>
      </c>
      <c r="L26" s="91"/>
    </row>
    <row r="27" spans="1:12" ht="15" customHeight="1" x14ac:dyDescent="0.2">
      <c r="A27" s="545" t="s">
        <v>447</v>
      </c>
      <c r="B27" s="919" t="s">
        <v>706</v>
      </c>
      <c r="C27" s="660" t="s">
        <v>121</v>
      </c>
      <c r="L27" s="91"/>
    </row>
    <row r="28" spans="1:12" ht="15" customHeight="1" x14ac:dyDescent="0.2">
      <c r="A28" s="104" t="s">
        <v>508</v>
      </c>
      <c r="B28" s="920"/>
      <c r="C28" s="103" t="s">
        <v>127</v>
      </c>
      <c r="L28" s="91"/>
    </row>
    <row r="29" spans="1:12" ht="15" customHeight="1" x14ac:dyDescent="0.2">
      <c r="A29" s="104" t="s">
        <v>415</v>
      </c>
      <c r="B29" s="920" t="s">
        <v>706</v>
      </c>
      <c r="C29" s="103" t="s">
        <v>127</v>
      </c>
      <c r="L29" s="91"/>
    </row>
    <row r="30" spans="1:12" ht="15" customHeight="1" x14ac:dyDescent="0.2">
      <c r="A30" s="104" t="s">
        <v>398</v>
      </c>
      <c r="B30" s="920" t="s">
        <v>706</v>
      </c>
      <c r="C30" s="103" t="s">
        <v>127</v>
      </c>
      <c r="L30" s="91"/>
    </row>
    <row r="31" spans="1:12" ht="15" customHeight="1" x14ac:dyDescent="0.2">
      <c r="A31" s="104" t="s">
        <v>363</v>
      </c>
      <c r="B31" s="920" t="s">
        <v>714</v>
      </c>
      <c r="C31" s="103" t="s">
        <v>127</v>
      </c>
      <c r="L31" s="91"/>
    </row>
    <row r="32" spans="1:12" ht="15" customHeight="1" x14ac:dyDescent="0.2">
      <c r="A32" s="104" t="s">
        <v>509</v>
      </c>
      <c r="B32" s="920" t="s">
        <v>714</v>
      </c>
      <c r="C32" s="103" t="s">
        <v>127</v>
      </c>
    </row>
    <row r="33" spans="1:5" ht="15" customHeight="1" thickBot="1" x14ac:dyDescent="0.25">
      <c r="A33" s="105" t="s">
        <v>364</v>
      </c>
      <c r="B33" s="921" t="s">
        <v>706</v>
      </c>
      <c r="C33" s="107" t="s">
        <v>127</v>
      </c>
    </row>
    <row r="34" spans="1:5" ht="18" customHeight="1" x14ac:dyDescent="0.2">
      <c r="A34" s="91"/>
    </row>
    <row r="35" spans="1:5" ht="26.25" customHeight="1" x14ac:dyDescent="0.2">
      <c r="A35" s="97" t="s">
        <v>129</v>
      </c>
      <c r="B35" s="101" t="s">
        <v>123</v>
      </c>
      <c r="C35" s="98" t="s">
        <v>130</v>
      </c>
      <c r="D35" s="99" t="s">
        <v>128</v>
      </c>
      <c r="E35" s="98" t="s">
        <v>131</v>
      </c>
    </row>
    <row r="36" spans="1:5" s="198" customFormat="1" ht="53.25" customHeight="1" x14ac:dyDescent="0.2">
      <c r="A36" s="864" t="s">
        <v>702</v>
      </c>
      <c r="B36" s="916"/>
      <c r="C36" s="864" t="s">
        <v>703</v>
      </c>
      <c r="D36" s="917" t="s">
        <v>704</v>
      </c>
      <c r="E36" s="823" t="s">
        <v>705</v>
      </c>
    </row>
    <row r="37" spans="1:5" ht="15" customHeight="1" x14ac:dyDescent="0.2">
      <c r="A37" s="5"/>
      <c r="B37" s="5"/>
      <c r="C37" s="5"/>
      <c r="D37" s="5"/>
      <c r="E37" s="5"/>
    </row>
    <row r="38" spans="1:5" ht="15" customHeight="1" x14ac:dyDescent="0.2">
      <c r="A38" s="5"/>
      <c r="B38" s="5"/>
      <c r="C38" s="5"/>
      <c r="D38" s="5"/>
      <c r="E38" s="5"/>
    </row>
    <row r="39" spans="1:5" ht="15" customHeight="1" x14ac:dyDescent="0.2">
      <c r="A39" s="5"/>
      <c r="B39" s="5"/>
      <c r="C39" s="5"/>
      <c r="D39" s="5"/>
      <c r="E39" s="5"/>
    </row>
    <row r="40" spans="1:5" ht="15" customHeight="1" x14ac:dyDescent="0.2">
      <c r="A40" s="5"/>
      <c r="B40" s="5"/>
      <c r="C40" s="5"/>
      <c r="D40" s="5"/>
      <c r="E40" s="5"/>
    </row>
    <row r="41" spans="1:5" ht="17.100000000000001" customHeight="1" x14ac:dyDescent="0.2">
      <c r="B41" s="92" t="s">
        <v>218</v>
      </c>
      <c r="C41" s="337">
        <f>'Popis SÚ a nákl.účtů'!B163</f>
        <v>45685</v>
      </c>
    </row>
    <row r="42" spans="1:5" ht="17.100000000000001" customHeight="1" x14ac:dyDescent="0.2">
      <c r="B42" s="92" t="s">
        <v>215</v>
      </c>
      <c r="C42" s="338" t="str">
        <f>'Popis SÚ a nákl.účtů'!B164</f>
        <v>Iva Luňáková</v>
      </c>
      <c r="D42" s="92" t="s">
        <v>106</v>
      </c>
      <c r="E42" s="91" t="s">
        <v>217</v>
      </c>
    </row>
    <row r="43" spans="1:5" ht="17.100000000000001" customHeight="1" x14ac:dyDescent="0.2">
      <c r="B43" s="92" t="s">
        <v>216</v>
      </c>
      <c r="C43" s="338" t="str">
        <f>'Popis SÚ a nákl.účtů'!B165</f>
        <v>481 131 052/5904</v>
      </c>
    </row>
    <row r="44" spans="1:5" ht="17.100000000000001" customHeight="1" x14ac:dyDescent="0.2">
      <c r="B44" s="92" t="s">
        <v>114</v>
      </c>
      <c r="C44" s="338" t="str">
        <f>'Popis SÚ a nákl.účtů'!B166</f>
        <v>Mgr. Hana Kubátová Ortová</v>
      </c>
      <c r="D44" s="92" t="s">
        <v>106</v>
      </c>
      <c r="E44" s="91" t="s">
        <v>217</v>
      </c>
    </row>
    <row r="45" spans="1:5" ht="17.100000000000001" customHeight="1" x14ac:dyDescent="0.2"/>
    <row r="46" spans="1:5" ht="17.100000000000001" customHeight="1" x14ac:dyDescent="0.2"/>
    <row r="47" spans="1:5" ht="17.100000000000001" customHeight="1" x14ac:dyDescent="0.2"/>
    <row r="48" spans="1:5" ht="17.100000000000001" customHeight="1" x14ac:dyDescent="0.2"/>
    <row r="49" ht="17.100000000000001" customHeight="1" x14ac:dyDescent="0.2"/>
    <row r="50" ht="17.100000000000001" customHeight="1" x14ac:dyDescent="0.2"/>
    <row r="51" ht="17.100000000000001" customHeight="1" x14ac:dyDescent="0.2"/>
    <row r="52" ht="17.100000000000001" customHeight="1" x14ac:dyDescent="0.2"/>
    <row r="53" ht="17.100000000000001" customHeight="1" x14ac:dyDescent="0.2"/>
    <row r="54" ht="17.100000000000001" customHeight="1" x14ac:dyDescent="0.2"/>
    <row r="55" ht="17.100000000000001" customHeight="1" x14ac:dyDescent="0.2"/>
    <row r="56" ht="17.100000000000001" customHeight="1" x14ac:dyDescent="0.2"/>
    <row r="57" ht="17.100000000000001" customHeight="1" x14ac:dyDescent="0.2"/>
    <row r="58" ht="17.100000000000001" customHeight="1" x14ac:dyDescent="0.2"/>
    <row r="59" ht="17.100000000000001" customHeight="1" x14ac:dyDescent="0.2"/>
  </sheetData>
  <mergeCells count="2">
    <mergeCell ref="A4:E4"/>
    <mergeCell ref="C2:E2"/>
  </mergeCells>
  <pageMargins left="0.23622047244094491" right="0.23622047244094491" top="0.19685039370078741" bottom="0.19685039370078741" header="0.31496062992125984" footer="0.31496062992125984"/>
  <pageSetup paperSize="9" scale="74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16</vt:i4>
      </vt:variant>
      <vt:variant>
        <vt:lpstr>Pojmenované oblasti</vt:lpstr>
      </vt:variant>
      <vt:variant>
        <vt:i4>5</vt:i4>
      </vt:variant>
    </vt:vector>
  </HeadingPairs>
  <TitlesOfParts>
    <vt:vector size="21" baseType="lpstr">
      <vt:lpstr>Popis SÚ a nákl.účtů</vt:lpstr>
      <vt:lpstr>Transfery</vt:lpstr>
      <vt:lpstr>Transferové odpisy</vt:lpstr>
      <vt:lpstr>Rozdělení HV</vt:lpstr>
      <vt:lpstr>Odpisy</vt:lpstr>
      <vt:lpstr>Pořizovaný DHM</vt:lpstr>
      <vt:lpstr>Přehled darů</vt:lpstr>
      <vt:lpstr>Stav pohledávek</vt:lpstr>
      <vt:lpstr>Schvalování účetní závěrky</vt:lpstr>
      <vt:lpstr>Finanční vypořádání dotací</vt:lpstr>
      <vt:lpstr>Vyúčtování provozního příspěvku</vt:lpstr>
      <vt:lpstr>Majetek předaný a vlastní</vt:lpstr>
      <vt:lpstr>Majetek vlastní</vt:lpstr>
      <vt:lpstr>Majetek předaný</vt:lpstr>
      <vt:lpstr>Daňová úspora</vt:lpstr>
      <vt:lpstr>Rozpis kon. stavů fondů</vt:lpstr>
      <vt:lpstr>'Transferové odpisy'!Názvy_tisku</vt:lpstr>
      <vt:lpstr>Transfery!Názvy_tisku</vt:lpstr>
      <vt:lpstr>'Popis SÚ a nákl.účtů'!Oblast_tisku</vt:lpstr>
      <vt:lpstr>'Pořizovaný DHM'!Oblast_tisku</vt:lpstr>
      <vt:lpstr>'Stav pohledávek'!Oblast_tisku</vt:lpstr>
    </vt:vector>
  </TitlesOfParts>
  <Company>kulk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machovap</dc:creator>
  <cp:lastModifiedBy>Luňáková Iva</cp:lastModifiedBy>
  <cp:lastPrinted>2025-02-07T09:26:46Z</cp:lastPrinted>
  <dcterms:created xsi:type="dcterms:W3CDTF">2011-11-14T09:06:15Z</dcterms:created>
  <dcterms:modified xsi:type="dcterms:W3CDTF">2025-02-10T07:27:09Z</dcterms:modified>
</cp:coreProperties>
</file>